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435" windowWidth="15240" windowHeight="8295"/>
  </bookViews>
  <sheets>
    <sheet name="tableau 1" sheetId="10" r:id="rId1"/>
    <sheet name="tableau 2" sheetId="3" r:id="rId2"/>
    <sheet name="tableau 3" sheetId="2" r:id="rId3"/>
    <sheet name="tableau 4" sheetId="5" r:id="rId4"/>
    <sheet name="tableau 5" sheetId="6" r:id="rId5"/>
    <sheet name="tableau 6" sheetId="4" r:id="rId6"/>
    <sheet name="tableau 7" sheetId="7" r:id="rId7"/>
    <sheet name="tableau8" sheetId="8" r:id="rId8"/>
    <sheet name="TABLEAU9" sheetId="9" r:id="rId9"/>
  </sheets>
  <externalReferences>
    <externalReference r:id="rId10"/>
    <externalReference r:id="rId11"/>
    <externalReference r:id="rId12"/>
    <externalReference r:id="rId13"/>
    <externalReference r:id="rId14"/>
    <externalReference r:id="rId15"/>
  </externalReferences>
  <definedNames>
    <definedName name="_xlnm.Print_Area" localSheetId="1">'tableau 2'!$B$1:$G$30</definedName>
    <definedName name="_xlnm.Print_Area" localSheetId="2">'tableau 3'!$A$1:$O$57</definedName>
  </definedNames>
  <calcPr calcId="144525"/>
</workbook>
</file>

<file path=xl/calcChain.xml><?xml version="1.0" encoding="utf-8"?>
<calcChain xmlns="http://schemas.openxmlformats.org/spreadsheetml/2006/main">
  <c r="B9" i="4" l="1"/>
  <c r="D11" i="3"/>
  <c r="C11" i="3"/>
  <c r="D23" i="2"/>
  <c r="J23" i="2" s="1"/>
  <c r="C23" i="2"/>
  <c r="I23" i="2" s="1"/>
  <c r="J22" i="2"/>
  <c r="J21" i="2"/>
  <c r="J20" i="2"/>
  <c r="J19" i="2"/>
  <c r="J18" i="2"/>
  <c r="J17" i="2"/>
  <c r="J16" i="2"/>
  <c r="J15" i="2"/>
  <c r="J14" i="2"/>
  <c r="J13" i="2"/>
  <c r="J12" i="2"/>
  <c r="J11" i="2"/>
  <c r="J10" i="2"/>
  <c r="J24" i="2"/>
  <c r="I24" i="2"/>
  <c r="I22" i="2"/>
  <c r="I21" i="2"/>
  <c r="I20" i="2"/>
  <c r="I19" i="2"/>
  <c r="I18" i="2"/>
  <c r="I17" i="2"/>
  <c r="I16" i="2"/>
  <c r="I15" i="2"/>
  <c r="I14" i="2"/>
  <c r="I13" i="2"/>
  <c r="I12" i="2"/>
  <c r="I11" i="2"/>
  <c r="I10" i="2"/>
  <c r="D46" i="2"/>
  <c r="O25" i="9" l="1"/>
  <c r="N25" i="9"/>
  <c r="M25" i="9"/>
  <c r="B18" i="5" l="1"/>
  <c r="D18" i="5"/>
  <c r="F12" i="6"/>
  <c r="E12" i="6"/>
  <c r="N11" i="7" l="1"/>
  <c r="D9" i="4" l="1"/>
  <c r="B12" i="4" l="1"/>
  <c r="B10" i="4"/>
  <c r="D24" i="2"/>
  <c r="C24" i="2"/>
  <c r="C12" i="2"/>
  <c r="D12" i="2"/>
  <c r="E10" i="2"/>
  <c r="F10" i="2"/>
  <c r="G10" i="2"/>
  <c r="H10" i="2"/>
  <c r="D10" i="2" l="1"/>
  <c r="C10" i="2" l="1"/>
  <c r="F21" i="3" l="1"/>
  <c r="F16" i="3"/>
  <c r="F14" i="3"/>
  <c r="F13" i="3"/>
  <c r="F12" i="3"/>
  <c r="C12" i="3"/>
  <c r="D38" i="4" l="1"/>
  <c r="D37" i="4"/>
  <c r="D36" i="4"/>
  <c r="B38" i="4"/>
  <c r="B37" i="4"/>
  <c r="J51" i="2"/>
  <c r="I51" i="2"/>
  <c r="H51" i="2"/>
  <c r="G51" i="2"/>
  <c r="F51" i="2"/>
  <c r="E51" i="2"/>
  <c r="D51" i="2"/>
  <c r="C51" i="2"/>
  <c r="J50" i="2"/>
  <c r="I50" i="2"/>
  <c r="H50" i="2"/>
  <c r="G50" i="2"/>
  <c r="F50" i="2"/>
  <c r="E50" i="2"/>
  <c r="D50" i="2"/>
  <c r="C50" i="2"/>
  <c r="J49" i="2"/>
  <c r="I49" i="2"/>
  <c r="H49" i="2"/>
  <c r="G49" i="2"/>
  <c r="F49" i="2"/>
  <c r="E49" i="2"/>
  <c r="D49" i="2"/>
  <c r="C49" i="2"/>
  <c r="J48" i="2"/>
  <c r="I48" i="2"/>
  <c r="H48" i="2"/>
  <c r="G48" i="2"/>
  <c r="F48" i="2"/>
  <c r="E48" i="2"/>
  <c r="D48" i="2"/>
  <c r="C48" i="2"/>
  <c r="J47" i="2"/>
  <c r="H47" i="2"/>
  <c r="G47" i="2"/>
  <c r="E47" i="2"/>
  <c r="D47" i="2"/>
  <c r="C47" i="2"/>
  <c r="J46" i="2"/>
  <c r="I46" i="2"/>
  <c r="G46" i="2"/>
  <c r="F46" i="2"/>
  <c r="E46" i="2"/>
  <c r="C46" i="2"/>
  <c r="J45" i="2"/>
  <c r="I45" i="2"/>
  <c r="H45" i="2"/>
  <c r="G45" i="2"/>
  <c r="F45" i="2"/>
  <c r="E45" i="2"/>
  <c r="D45" i="2"/>
  <c r="C45" i="2"/>
  <c r="J44" i="2"/>
  <c r="I44" i="2"/>
  <c r="H44" i="2"/>
  <c r="G44" i="2"/>
  <c r="F44" i="2"/>
  <c r="E44" i="2"/>
  <c r="D44" i="2"/>
  <c r="C44" i="2"/>
  <c r="J43" i="2"/>
  <c r="I43" i="2"/>
  <c r="H43" i="2"/>
  <c r="G43" i="2"/>
  <c r="F43" i="2"/>
  <c r="E43" i="2"/>
  <c r="D43" i="2"/>
  <c r="C43" i="2"/>
  <c r="J42" i="2"/>
  <c r="I42" i="2"/>
  <c r="H42" i="2"/>
  <c r="G42" i="2"/>
  <c r="F42" i="2"/>
  <c r="E42" i="2"/>
  <c r="D42" i="2"/>
  <c r="C42" i="2"/>
  <c r="J41" i="2"/>
  <c r="I41" i="2"/>
  <c r="H41" i="2"/>
  <c r="G41" i="2"/>
  <c r="F41" i="2"/>
  <c r="E41" i="2"/>
  <c r="D41" i="2"/>
  <c r="C41" i="2"/>
  <c r="J40" i="2"/>
  <c r="I40" i="2"/>
  <c r="H40" i="2"/>
  <c r="G40" i="2"/>
  <c r="F40" i="2"/>
  <c r="E40" i="2"/>
  <c r="D40" i="2"/>
  <c r="C40" i="2"/>
  <c r="J39" i="2"/>
  <c r="I39" i="2"/>
  <c r="H39" i="2"/>
  <c r="G39" i="2"/>
  <c r="F39" i="2"/>
  <c r="E39" i="2"/>
  <c r="D39" i="2"/>
  <c r="C39" i="2"/>
  <c r="J28" i="2"/>
  <c r="I28" i="2"/>
  <c r="H28" i="2"/>
  <c r="G28" i="2"/>
  <c r="F28" i="2"/>
  <c r="E28" i="2"/>
  <c r="D28" i="2"/>
  <c r="C28" i="2"/>
  <c r="J27" i="2"/>
  <c r="I27" i="2"/>
  <c r="H27" i="2"/>
  <c r="G27" i="2"/>
  <c r="F27" i="2"/>
  <c r="E27" i="2"/>
  <c r="D27" i="2"/>
  <c r="C27" i="2"/>
  <c r="J26" i="2"/>
  <c r="I26" i="2"/>
  <c r="H26" i="2"/>
  <c r="G26" i="2"/>
  <c r="F26" i="2"/>
  <c r="E26" i="2"/>
  <c r="D26" i="2"/>
  <c r="C26" i="2"/>
  <c r="J25" i="2"/>
  <c r="I25" i="2"/>
  <c r="H25" i="2"/>
  <c r="G25" i="2"/>
  <c r="F25" i="2"/>
  <c r="E25" i="2"/>
  <c r="D25" i="2"/>
  <c r="C25" i="2"/>
  <c r="H23" i="2"/>
  <c r="F23" i="2"/>
  <c r="E23" i="2"/>
  <c r="H22" i="2"/>
  <c r="G22" i="2"/>
  <c r="F22" i="2"/>
  <c r="E22" i="2"/>
  <c r="D22" i="2"/>
  <c r="C22" i="2"/>
  <c r="H21" i="2"/>
  <c r="G21" i="2"/>
  <c r="F21" i="2"/>
  <c r="E21" i="2"/>
  <c r="D21" i="2"/>
  <c r="C21" i="2"/>
  <c r="H20" i="2"/>
  <c r="G20" i="2"/>
  <c r="F20" i="2"/>
  <c r="E20" i="2"/>
  <c r="D20" i="2"/>
  <c r="C20" i="2"/>
  <c r="H19" i="2"/>
  <c r="G19" i="2"/>
  <c r="F19" i="2"/>
  <c r="E19" i="2"/>
  <c r="D19" i="2"/>
  <c r="C19" i="2"/>
  <c r="H18" i="2"/>
  <c r="G18" i="2"/>
  <c r="F18" i="2"/>
  <c r="E18" i="2"/>
  <c r="D18" i="2"/>
  <c r="C18" i="2"/>
  <c r="D17" i="2"/>
  <c r="C17" i="2"/>
  <c r="H16" i="2"/>
  <c r="G16" i="2"/>
  <c r="F16" i="2"/>
  <c r="E16" i="2"/>
  <c r="D16" i="2"/>
  <c r="C16" i="2"/>
  <c r="H15" i="2"/>
  <c r="G15" i="2"/>
  <c r="F15" i="2"/>
  <c r="E15" i="2"/>
  <c r="D15" i="2"/>
  <c r="C15" i="2"/>
  <c r="H14" i="2"/>
  <c r="G14" i="2"/>
  <c r="F14" i="2"/>
  <c r="E14" i="2"/>
  <c r="D14" i="2"/>
  <c r="C14" i="2"/>
  <c r="H13" i="2"/>
  <c r="G13" i="2"/>
  <c r="F13" i="2"/>
  <c r="E13" i="2"/>
  <c r="D13" i="2"/>
  <c r="C13" i="2"/>
  <c r="H12" i="2"/>
  <c r="G12" i="2"/>
  <c r="F12" i="2"/>
  <c r="E12" i="2"/>
  <c r="H11" i="2"/>
  <c r="G11" i="2"/>
  <c r="F11" i="2"/>
  <c r="E11" i="2"/>
  <c r="D11" i="2"/>
  <c r="C11" i="2"/>
  <c r="H9" i="2" l="1"/>
  <c r="H29" i="2" s="1"/>
  <c r="G9" i="2"/>
  <c r="G29" i="2" s="1"/>
  <c r="C9" i="2"/>
  <c r="C29" i="2" s="1"/>
  <c r="F9" i="2"/>
  <c r="F29" i="2" s="1"/>
  <c r="D9" i="2"/>
  <c r="D29" i="2" s="1"/>
  <c r="E9" i="2"/>
  <c r="E29" i="2" s="1"/>
  <c r="R18" i="10"/>
  <c r="K18" i="10"/>
  <c r="F18" i="10"/>
  <c r="P18" i="10"/>
  <c r="P13" i="10"/>
  <c r="R11" i="10"/>
  <c r="K11" i="10"/>
  <c r="F11" i="10"/>
  <c r="P9" i="10"/>
  <c r="P8" i="10"/>
  <c r="P11" i="10" l="1"/>
  <c r="F19" i="10"/>
  <c r="K19" i="10"/>
  <c r="P19" i="10"/>
  <c r="R19" i="10"/>
  <c r="H16" i="7" l="1"/>
  <c r="N12" i="7"/>
  <c r="N13" i="7"/>
  <c r="N38" i="7"/>
  <c r="N34" i="7"/>
  <c r="G53" i="9"/>
  <c r="F53" i="9"/>
  <c r="D53" i="9"/>
  <c r="C53" i="9"/>
  <c r="E51" i="9"/>
  <c r="H51" i="9" s="1"/>
  <c r="E50" i="9"/>
  <c r="L26" i="9"/>
  <c r="L31" i="9" s="1"/>
  <c r="J26" i="9"/>
  <c r="J31" i="9" s="1"/>
  <c r="I26" i="9"/>
  <c r="I31" i="9" s="1"/>
  <c r="G26" i="9"/>
  <c r="G31" i="9" s="1"/>
  <c r="E26" i="9"/>
  <c r="E31" i="9" s="1"/>
  <c r="D26" i="9"/>
  <c r="D31" i="9" s="1"/>
  <c r="C26" i="9"/>
  <c r="C31" i="9" s="1"/>
  <c r="M24" i="9"/>
  <c r="H24" i="9"/>
  <c r="O24" i="9" s="1"/>
  <c r="K23" i="9"/>
  <c r="M23" i="9" s="1"/>
  <c r="F23" i="9"/>
  <c r="F26" i="9" s="1"/>
  <c r="F31" i="9" s="1"/>
  <c r="E53" i="9" l="1"/>
  <c r="H50" i="9"/>
  <c r="H53" i="9" s="1"/>
  <c r="N24" i="9"/>
  <c r="M26" i="9"/>
  <c r="M31" i="9" s="1"/>
  <c r="K26" i="9"/>
  <c r="K31" i="9" s="1"/>
  <c r="H23" i="9"/>
  <c r="E18" i="8"/>
  <c r="G12" i="8"/>
  <c r="F18" i="8"/>
  <c r="G18" i="8"/>
  <c r="C18" i="8"/>
  <c r="F12" i="8"/>
  <c r="E12" i="8"/>
  <c r="N23" i="9" l="1"/>
  <c r="N26" i="9" s="1"/>
  <c r="N31" i="9" s="1"/>
  <c r="O23" i="9"/>
  <c r="O26" i="9" s="1"/>
  <c r="O31" i="9" s="1"/>
  <c r="H26" i="9"/>
  <c r="H31" i="9" s="1"/>
  <c r="C29" i="8"/>
  <c r="F29" i="8"/>
  <c r="G10" i="8" s="1"/>
  <c r="D18" i="8"/>
  <c r="D29" i="8" s="1"/>
  <c r="G29" i="8"/>
  <c r="E29" i="8"/>
  <c r="D10" i="8"/>
  <c r="E10" i="8" l="1"/>
  <c r="K40" i="2" l="1"/>
  <c r="K41" i="2"/>
  <c r="K42" i="2"/>
  <c r="K45" i="2"/>
  <c r="K46" i="2"/>
  <c r="K48" i="2"/>
  <c r="K49" i="2"/>
  <c r="K50" i="2"/>
  <c r="K44" i="2"/>
  <c r="K39" i="2"/>
  <c r="K43" i="2"/>
  <c r="K47" i="2"/>
  <c r="K51" i="2"/>
  <c r="M32" i="7"/>
  <c r="L32" i="7"/>
  <c r="K32" i="7"/>
  <c r="J32" i="7"/>
  <c r="H32" i="7"/>
  <c r="G32" i="7"/>
  <c r="F32" i="7"/>
  <c r="E32" i="7"/>
  <c r="D32" i="7"/>
  <c r="C32" i="7"/>
  <c r="B32" i="7"/>
  <c r="N36" i="7"/>
  <c r="N32" i="7" s="1"/>
  <c r="N21" i="7"/>
  <c r="N41" i="7"/>
  <c r="N40" i="7"/>
  <c r="I32" i="7" l="1"/>
  <c r="N30" i="7"/>
  <c r="N18" i="7" l="1"/>
  <c r="N19" i="7"/>
  <c r="N17" i="7"/>
  <c r="M16" i="7"/>
  <c r="L16" i="7"/>
  <c r="K16" i="7"/>
  <c r="J16" i="7"/>
  <c r="I16" i="7"/>
  <c r="G16" i="7"/>
  <c r="F16" i="7"/>
  <c r="E16" i="7"/>
  <c r="D16" i="7"/>
  <c r="C16" i="7"/>
  <c r="B16" i="7"/>
  <c r="N16" i="7" l="1"/>
  <c r="N45" i="7" l="1"/>
  <c r="M37" i="7"/>
  <c r="J37" i="7"/>
  <c r="I37" i="7"/>
  <c r="F37" i="7"/>
  <c r="E37" i="7"/>
  <c r="D37" i="7"/>
  <c r="L37" i="7"/>
  <c r="K37" i="7"/>
  <c r="H37" i="7"/>
  <c r="G37" i="7"/>
  <c r="C37" i="7"/>
  <c r="E27" i="7"/>
  <c r="N31" i="7"/>
  <c r="M27" i="7"/>
  <c r="L27" i="7"/>
  <c r="K27" i="7"/>
  <c r="K42" i="7" s="1"/>
  <c r="J27" i="7"/>
  <c r="I27" i="7"/>
  <c r="G27" i="7"/>
  <c r="F27" i="7"/>
  <c r="H27" i="7"/>
  <c r="D27" i="7"/>
  <c r="L20" i="7"/>
  <c r="K20" i="7"/>
  <c r="I20" i="7"/>
  <c r="H20" i="7"/>
  <c r="G20" i="7"/>
  <c r="D20" i="7"/>
  <c r="M20" i="7"/>
  <c r="J20" i="7"/>
  <c r="F20" i="7"/>
  <c r="E20" i="7"/>
  <c r="B20" i="7"/>
  <c r="D10" i="7"/>
  <c r="M10" i="7"/>
  <c r="C10" i="7"/>
  <c r="K10" i="7"/>
  <c r="H10" i="7"/>
  <c r="B10" i="7"/>
  <c r="L10" i="7"/>
  <c r="D9" i="5"/>
  <c r="M42" i="7" l="1"/>
  <c r="B25" i="7"/>
  <c r="G10" i="7"/>
  <c r="G25" i="7" s="1"/>
  <c r="E10" i="7"/>
  <c r="E25" i="7" s="1"/>
  <c r="N15" i="7"/>
  <c r="I42" i="7"/>
  <c r="D42" i="7"/>
  <c r="H42" i="7"/>
  <c r="N29" i="7"/>
  <c r="B37" i="7"/>
  <c r="N39" i="7"/>
  <c r="N37" i="7" s="1"/>
  <c r="N23" i="7"/>
  <c r="N24" i="7"/>
  <c r="C27" i="7"/>
  <c r="C42" i="7" s="1"/>
  <c r="F10" i="7"/>
  <c r="F25" i="7" s="1"/>
  <c r="J10" i="7"/>
  <c r="J25" i="7" s="1"/>
  <c r="N14" i="7"/>
  <c r="B27" i="7"/>
  <c r="B42" i="7" s="1"/>
  <c r="B43" i="7" s="1"/>
  <c r="B44" i="7" s="1"/>
  <c r="N28" i="7"/>
  <c r="C20" i="7"/>
  <c r="C25" i="7" s="1"/>
  <c r="N22" i="7"/>
  <c r="I10" i="7"/>
  <c r="I25" i="7" s="1"/>
  <c r="M25" i="7"/>
  <c r="M43" i="7" s="1"/>
  <c r="G42" i="7"/>
  <c r="H25" i="7"/>
  <c r="L42" i="7"/>
  <c r="E42" i="7"/>
  <c r="D22" i="5"/>
  <c r="K25" i="7"/>
  <c r="K43" i="7" s="1"/>
  <c r="F42" i="7"/>
  <c r="J42" i="7"/>
  <c r="D25" i="7"/>
  <c r="L25" i="7"/>
  <c r="I43" i="7" l="1"/>
  <c r="D43" i="7"/>
  <c r="N27" i="7"/>
  <c r="N10" i="7"/>
  <c r="H43" i="7"/>
  <c r="N20" i="7"/>
  <c r="N46" i="7" s="1"/>
  <c r="C43" i="7"/>
  <c r="C44" i="7" s="1"/>
  <c r="F43" i="7"/>
  <c r="G43" i="7"/>
  <c r="L43" i="7"/>
  <c r="J43" i="7"/>
  <c r="E43" i="7"/>
  <c r="J52" i="2"/>
  <c r="I52" i="2"/>
  <c r="H52" i="2"/>
  <c r="E52" i="2"/>
  <c r="D52" i="2"/>
  <c r="F52" i="2"/>
  <c r="G52" i="2"/>
  <c r="C52" i="2"/>
  <c r="N25" i="7" l="1"/>
  <c r="N42" i="7"/>
  <c r="D44" i="7"/>
  <c r="E44" i="7" l="1"/>
  <c r="F44" i="7" l="1"/>
  <c r="G44" i="7" l="1"/>
  <c r="H44" i="7" l="1"/>
  <c r="I44" i="7" l="1"/>
  <c r="J44" i="7" l="1"/>
  <c r="K44" i="7" l="1"/>
  <c r="L44" i="7" l="1"/>
  <c r="M44" i="7" l="1"/>
  <c r="N44" i="7" s="1"/>
  <c r="K52" i="2" l="1"/>
  <c r="D39" i="4" l="1"/>
  <c r="F25" i="3"/>
  <c r="J9" i="2" l="1"/>
  <c r="J29" i="2" s="1"/>
  <c r="K54" i="2" s="1"/>
  <c r="C25" i="3"/>
  <c r="I9" i="2"/>
  <c r="I29" i="2" s="1"/>
  <c r="D25" i="3" l="1"/>
  <c r="D13" i="4" l="1"/>
  <c r="D27" i="3"/>
  <c r="F27" i="3"/>
  <c r="B9" i="5" s="1"/>
  <c r="B22" i="5" s="1"/>
  <c r="B13" i="4"/>
  <c r="B14" i="4" l="1"/>
  <c r="D14" i="4"/>
  <c r="D15" i="4" s="1"/>
  <c r="D23" i="5"/>
  <c r="B23" i="5"/>
  <c r="B29" i="5" s="1"/>
  <c r="D29" i="5" l="1"/>
  <c r="D27" i="5"/>
  <c r="B22" i="4"/>
  <c r="B28" i="4" s="1"/>
  <c r="B15" i="4"/>
  <c r="B35" i="4" l="1"/>
  <c r="B40" i="4" s="1"/>
  <c r="D35" i="4"/>
  <c r="D40" i="4" s="1"/>
  <c r="D41" i="4" l="1"/>
  <c r="B41" i="4"/>
  <c r="D46" i="4" l="1"/>
</calcChain>
</file>

<file path=xl/sharedStrings.xml><?xml version="1.0" encoding="utf-8"?>
<sst xmlns="http://schemas.openxmlformats.org/spreadsheetml/2006/main" count="449" uniqueCount="343">
  <si>
    <t>Situation patrimoniale</t>
  </si>
  <si>
    <t>POUR VOTE DE L'ORGANE DÉLIBÉRANT</t>
  </si>
  <si>
    <t>Compte de résultat prévisionnel</t>
  </si>
  <si>
    <t>CHARGES</t>
  </si>
  <si>
    <t>Montants</t>
  </si>
  <si>
    <t>PRODUITS</t>
  </si>
  <si>
    <t>Personnel</t>
  </si>
  <si>
    <t>Subventions de l'Etat</t>
  </si>
  <si>
    <t>dont charges de pensions civiles*</t>
  </si>
  <si>
    <t>Fiscalité affectée</t>
  </si>
  <si>
    <t>Fonctionnement autre que les charges de personnel et intervention</t>
  </si>
  <si>
    <t>Autres subventions</t>
  </si>
  <si>
    <t>Autres produits</t>
  </si>
  <si>
    <t>TOTAL DES CHARGES (1)</t>
  </si>
  <si>
    <t>TOTAL DES PRODUITS (2)</t>
  </si>
  <si>
    <t xml:space="preserve">Résultat prévisionnel : bénéfice   (3) = (2) - (1) </t>
  </si>
  <si>
    <t xml:space="preserve">Résultat prévisionnel : perte  (4) = (1) - (2) </t>
  </si>
  <si>
    <t>TOTAL EQUILIBRE du compte de résultat prévisionnel (1) + (3) = (2) + (4)</t>
  </si>
  <si>
    <t>TOTAL EQUILIBRE du compte de résultat prévisionnel (1) + (3)  = (2) + (4)</t>
  </si>
  <si>
    <t xml:space="preserve">* Il s'agit des sous catégories de comptes présentant les contributions employeur au CAS Pensions. </t>
  </si>
  <si>
    <t>Calcul de la capacité d'autofinancement (CAF)</t>
  </si>
  <si>
    <t>Résultat prévisionnel de l'exercice 
(bénéfice (3) ou perte (-4)</t>
  </si>
  <si>
    <t>+ (C 68) dotations aux amortissements, dépréciations et provisions</t>
  </si>
  <si>
    <t>- (C 78) reprises sur amortissements, dépréciations et provisions</t>
  </si>
  <si>
    <t>+ (C 675) valeur nette comptable des éléments d'actifs cédés</t>
  </si>
  <si>
    <t>- (C 775) produits de cession d'éléments d'actifs</t>
  </si>
  <si>
    <t>- (C 777) quote-part des subventions d’investissement virée au résultat de l’exercice</t>
  </si>
  <si>
    <t>= CAF ou IAF*</t>
  </si>
  <si>
    <t>* capacité d'autofinancement ou insuffisance d'autofinancement</t>
  </si>
  <si>
    <t>État prévisionnel de l'évolution de la situation patrimoniale en droits constatés</t>
  </si>
  <si>
    <t>EMPLOIS</t>
  </si>
  <si>
    <t>RESSOURCES</t>
  </si>
  <si>
    <t>Insuffisance d'autofinancement*</t>
  </si>
  <si>
    <t>Capacité d'autofinancement</t>
  </si>
  <si>
    <t>Investissements</t>
  </si>
  <si>
    <t>Financement de l'actif par l'État</t>
  </si>
  <si>
    <t>Financement de l'actif par des tiers autres que l'État</t>
  </si>
  <si>
    <t>Autres ressources</t>
  </si>
  <si>
    <t>Remboursement des dettes financières</t>
  </si>
  <si>
    <t>Augmentation des dettes financières</t>
  </si>
  <si>
    <t>TOTAL DES EMPLOIS (5)</t>
  </si>
  <si>
    <t>TOTAL DES RESSOURCES (6)</t>
  </si>
  <si>
    <t>APPORT au FONDS DE ROULEMENT (7) = (6)-(5)</t>
  </si>
  <si>
    <t>PRELEVEMENT sur FONDS DE ROULEMENT (8) = (5)-(6)</t>
  </si>
  <si>
    <t>POUR INFORMATION DE L'ORGANE DÉLIBÉRANT</t>
  </si>
  <si>
    <t>VARIATION DU FONDS DE ROULEMENT : APPORT (7) ou PRELEVEMENT (8</t>
  </si>
  <si>
    <t>Variation du BESOIN en FONDS DE ROULEMENT</t>
  </si>
  <si>
    <t>Variation de la TRESORERIE : ABONDEMENT (I) ou RELEVEMENT (II)</t>
  </si>
  <si>
    <t>Niveau du FONDS DE ROULEMENT</t>
  </si>
  <si>
    <t>Niveau du BESOIN EN FONDS DE ROULEMENT</t>
  </si>
  <si>
    <t>Niveau de la TRESORERIE</t>
  </si>
  <si>
    <t>Investissement</t>
  </si>
  <si>
    <t>AE</t>
  </si>
  <si>
    <t>CP</t>
  </si>
  <si>
    <t>D101 Formation initiale et continue Licence</t>
  </si>
  <si>
    <t>D102 Formation initiale et continue Master</t>
  </si>
  <si>
    <t>D103 Formation initiale et continue Doctorat</t>
  </si>
  <si>
    <t>D105 Bibliothèques et documentation</t>
  </si>
  <si>
    <t>D106 Recherche universitaire - science de la vie, biotechnologie et santé</t>
  </si>
  <si>
    <t>D111 Recherche universitaire - science de l'homme et de la société</t>
  </si>
  <si>
    <t>D113 Diffusion des savoirs et musées</t>
  </si>
  <si>
    <t>D114 Immobilier</t>
  </si>
  <si>
    <t>D115 Pilotage et support</t>
  </si>
  <si>
    <t>D2 Etudiants</t>
  </si>
  <si>
    <t>D201 Aides directes aux étudiants</t>
  </si>
  <si>
    <t>D203 Santé des étudiants activité associative</t>
  </si>
  <si>
    <t>Total</t>
  </si>
  <si>
    <t>Dépenses par destination et recettes par origine</t>
  </si>
  <si>
    <t>Tableau des dépenses par destination (obligatoire)</t>
  </si>
  <si>
    <t>Budget</t>
  </si>
  <si>
    <t>Dépenses de l’organisme</t>
  </si>
  <si>
    <t>Fonctionnement et intervention</t>
  </si>
  <si>
    <t>AE = CP</t>
  </si>
  <si>
    <t>D1 Dépenses  Programmes 150 et 231</t>
  </si>
  <si>
    <t>Formation initiale et continue</t>
  </si>
  <si>
    <t>D107 Recherche universitaire - mathématiques, sciences et techniques de l'information, micro et nano technologie</t>
  </si>
  <si>
    <t>D108 Recherche universitaire - physique, chimie et sciences pour l'ingénieur</t>
  </si>
  <si>
    <t>D109 Recherche universitaire - physique nucléaire et des hautes énergies</t>
  </si>
  <si>
    <t>D110 Recherche universitaire - science de la terre, de l'univers et de l'environnement</t>
  </si>
  <si>
    <t>D112 Recherche universitaire interdisciplinaire et transversale</t>
  </si>
  <si>
    <t>D202 Aides indirectes</t>
  </si>
  <si>
    <t>SOLDE BUDGETAIRE (excédent)</t>
  </si>
  <si>
    <t>Tableau des recettes par origine (obligatoire)</t>
  </si>
  <si>
    <t>Les axes d'origine, décidés en commun accord avec les tutelles, sont propres à l'organisme.</t>
  </si>
  <si>
    <t>Recettes de l'organisme</t>
  </si>
  <si>
    <t>Recettes globalisées</t>
  </si>
  <si>
    <t>Recettes fléchées</t>
  </si>
  <si>
    <t>Subvention pour charges de service public</t>
  </si>
  <si>
    <t>Autres financements de l'Etat</t>
  </si>
  <si>
    <t>Autres financements publics</t>
  </si>
  <si>
    <t>Recettes propres</t>
  </si>
  <si>
    <t>Financement de l'Etat fléchés</t>
  </si>
  <si>
    <t>Autres financements publics fléchés</t>
  </si>
  <si>
    <t>Recettes propres fléchées</t>
  </si>
  <si>
    <t>FD010 Subvention pour charges de service public</t>
  </si>
  <si>
    <t>Droits d'inscription</t>
  </si>
  <si>
    <t>FD020 Droits d'inscription</t>
  </si>
  <si>
    <t>Formation continue, diplômes propres et VAE</t>
  </si>
  <si>
    <t>FD030 Formation continue, diplômes propres et VAE</t>
  </si>
  <si>
    <t>Taxe d'apprentissage</t>
  </si>
  <si>
    <t>FD040 Taxe d'apprentissage</t>
  </si>
  <si>
    <t>Contrats et prestations de recherche hors ANR</t>
  </si>
  <si>
    <t>FD050 Contrats et prestations de recherche hors ANR</t>
  </si>
  <si>
    <t>Valorisation</t>
  </si>
  <si>
    <t>FD060 Valorisation</t>
  </si>
  <si>
    <t>ANR investissements d'avenir</t>
  </si>
  <si>
    <t>FD070 ANR investissements d'avenir</t>
  </si>
  <si>
    <t>ANR hors investissements d'avenir</t>
  </si>
  <si>
    <t>FD080 ANR hors investissements d'avenir</t>
  </si>
  <si>
    <t>Subventions d'exploitation et financement des actifs - Région</t>
  </si>
  <si>
    <t>FD090 Subventions d'exploitation et financement des actifs - Région</t>
  </si>
  <si>
    <t>Subventions d'exploitation et financement des actifs - Union Européenne</t>
  </si>
  <si>
    <t>FD100 Subventions d'exploitation et financement des actifs - Union Européenne</t>
  </si>
  <si>
    <t>Subventions d'exploitation et financement des actifs - Autres</t>
  </si>
  <si>
    <t>FD110 Subventions d'exploitation et financement des actifs - Autres</t>
  </si>
  <si>
    <t>Fondations - fonds propres, réserves, dons et legs</t>
  </si>
  <si>
    <t>FD120 Fondations - fonds propres, réserves, dons et legs</t>
  </si>
  <si>
    <t>Autres recettes</t>
  </si>
  <si>
    <t>FD130 Autres recettes</t>
  </si>
  <si>
    <t>SOLDE BUDGETAIRE (déficit)</t>
  </si>
  <si>
    <t>NB1 : La classification du compte 103- Fonds propres et réserves des fondations est laissée à la libre apprécition de l'établissement (financement Etat / autres financements publics / recettes propres)</t>
  </si>
  <si>
    <t>NB2 : Le tableau des recettes par origine doit être renseigné en prévision de recettes et correspondre avec le tableau du solde budgétaire. La mention des comptes PCG a vocation à donner une indication sur la nature des recettes à mentionner.</t>
  </si>
  <si>
    <t>Tableau 2</t>
  </si>
  <si>
    <t>Autorisations budgétaires en AE et CP, prévisions de recettes et solde budgétaire *</t>
  </si>
  <si>
    <t>Dépenses</t>
  </si>
  <si>
    <t>Recettes</t>
  </si>
  <si>
    <t>dont contributions employeur au CAS Pension</t>
  </si>
  <si>
    <t>RG_SCSP  Subvention pour charges de service public</t>
  </si>
  <si>
    <t>RG_ETAT  Autres financements de l'Etat</t>
  </si>
  <si>
    <t>RG_FISC  Fiscalité affectée</t>
  </si>
  <si>
    <t>RG_PUBL  Autres financements publics</t>
  </si>
  <si>
    <t>RG_RPRO  Recettes propres</t>
  </si>
  <si>
    <t>Recettes fléchées **</t>
  </si>
  <si>
    <t>Financements de l'Etat fléchés</t>
  </si>
  <si>
    <t>TOTAL DES DÉPENSES</t>
  </si>
  <si>
    <t>TOTAL DES RECETTES</t>
  </si>
  <si>
    <t>Solde budgétaire (excédent)</t>
  </si>
  <si>
    <t>Solde budgétaire (déficit)</t>
  </si>
  <si>
    <t>* Chaque enveloppe peut être détaillée en fonction des besoins des organismes.</t>
  </si>
  <si>
    <t>** Montant issu du tableau "Opérations sur recettes fléchées"</t>
  </si>
  <si>
    <t>Équilibre financier</t>
  </si>
  <si>
    <t>Besoins (utilisation des financements)</t>
  </si>
  <si>
    <t>Financements (couverture des besoins)</t>
  </si>
  <si>
    <r>
      <t xml:space="preserve">Solde budgétaire (déficit) </t>
    </r>
    <r>
      <rPr>
        <sz val="10"/>
        <color indexed="10"/>
        <rFont val="Trebuchet MS"/>
        <family val="2"/>
      </rPr>
      <t>*</t>
    </r>
  </si>
  <si>
    <r>
      <t xml:space="preserve">Solde budgétaire (excédent) </t>
    </r>
    <r>
      <rPr>
        <sz val="10"/>
        <color indexed="10"/>
        <rFont val="Trebuchet MS"/>
        <family val="2"/>
      </rPr>
      <t>*</t>
    </r>
  </si>
  <si>
    <t>dont solde budgétaire budget principal</t>
  </si>
  <si>
    <r>
      <t>Remboursements d'emprunt</t>
    </r>
    <r>
      <rPr>
        <sz val="10"/>
        <rFont val="Trebuchet MS"/>
        <family val="2"/>
      </rPr>
      <t>s</t>
    </r>
  </si>
  <si>
    <t>Nouveaux emprunts</t>
  </si>
  <si>
    <r>
      <t xml:space="preserve">Opérations au nom et pour le compte de tiers </t>
    </r>
    <r>
      <rPr>
        <sz val="10"/>
        <color indexed="10"/>
        <rFont val="Trebuchet MS"/>
        <family val="2"/>
      </rPr>
      <t>**</t>
    </r>
    <r>
      <rPr>
        <sz val="10"/>
        <rFont val="Trebuchet MS"/>
        <family val="2"/>
      </rPr>
      <t xml:space="preserve">
(décaissements de l’exercice)</t>
    </r>
  </si>
  <si>
    <r>
      <t xml:space="preserve">Opérations au nom et pour le compte de tiers </t>
    </r>
    <r>
      <rPr>
        <sz val="10"/>
        <color indexed="10"/>
        <rFont val="Trebuchet MS"/>
        <family val="2"/>
      </rPr>
      <t>**</t>
    </r>
    <r>
      <rPr>
        <sz val="10"/>
        <rFont val="Trebuchet MS"/>
        <family val="2"/>
      </rPr>
      <t xml:space="preserve">
(encaissements de l’exercice)</t>
    </r>
  </si>
  <si>
    <t>Autres décaissements sur comptes de tiers
(non budgétaires)</t>
  </si>
  <si>
    <t>Autres encaissements sur comptes de tiers
(non budgétaires)</t>
  </si>
  <si>
    <t>Sous-total des opérations ayant un impact négatif sur la trésorerie de l'organisme (= D2+b1+c1+e1)</t>
  </si>
  <si>
    <t>et</t>
  </si>
  <si>
    <t>Sous-total des opérations ayant un impact positif sur la trésorerie de l'organisme (=D1+b2+c2+e2)</t>
  </si>
  <si>
    <t>Variation de trésorerie</t>
  </si>
  <si>
    <t>ou</t>
  </si>
  <si>
    <r>
      <t xml:space="preserve">dont Abondement de la trésorerie fléchée </t>
    </r>
    <r>
      <rPr>
        <i/>
        <sz val="10"/>
        <color indexed="10"/>
        <rFont val="Trebuchet MS"/>
        <family val="2"/>
      </rPr>
      <t>***</t>
    </r>
  </si>
  <si>
    <r>
      <t>dont Prélèvement sur la trésorerie fléchée</t>
    </r>
    <r>
      <rPr>
        <i/>
        <sz val="10"/>
        <color indexed="10"/>
        <rFont val="Trebuchet MS"/>
        <family val="2"/>
      </rPr>
      <t xml:space="preserve"> ***</t>
    </r>
  </si>
  <si>
    <t>dont Abondement de la trésorerie disponible (non fléchée)</t>
  </si>
  <si>
    <t>dont Prélèvement sur la trésorerie disponible (non fléchée)</t>
  </si>
  <si>
    <t>TOTAL DES BESOINS</t>
  </si>
  <si>
    <t>TOTAL DES FINANCEMENTS</t>
  </si>
  <si>
    <t>* solde budgétaire à détailler pour chaque composante du budget de l'établissement</t>
  </si>
  <si>
    <t xml:space="preserve">   Montant issu du tableau "Autorisations budgétaires"</t>
  </si>
  <si>
    <t>** Montants issus du tableau "Opérations pour compte de tiers"</t>
  </si>
  <si>
    <t>*** Montant issu du tableau "Opérations sur recettes fléchées"</t>
  </si>
  <si>
    <t>Tableau 5</t>
  </si>
  <si>
    <t>Opérations pour le compte de tiers</t>
  </si>
  <si>
    <t>Suivi des opérations au nom et pour le compte de tiers</t>
  </si>
  <si>
    <t>Opérations ou regroupement d'opérations de même nature</t>
  </si>
  <si>
    <t>Comptes</t>
  </si>
  <si>
    <t>Libellé</t>
  </si>
  <si>
    <t>Prévisions de décaissements</t>
  </si>
  <si>
    <t>Prévisions d'encaissements</t>
  </si>
  <si>
    <t>C  47314</t>
  </si>
  <si>
    <t>TOTAL</t>
  </si>
  <si>
    <t>(c1) et (c2) étant repris au tableau "Équilibre financier"</t>
  </si>
  <si>
    <t>N.B. : Dans l'hypothèse d'un écart entre les crédits et les débits d'un même compte, l'opération concernée devra faire l'objet d'une explication spécifique.</t>
  </si>
  <si>
    <t>C1</t>
  </si>
  <si>
    <t>C2</t>
  </si>
  <si>
    <t>Tableau 8</t>
  </si>
  <si>
    <t>Plan de trésorerie</t>
  </si>
  <si>
    <t>( K€ TTC )</t>
  </si>
  <si>
    <t>janvier</t>
  </si>
  <si>
    <t>février</t>
  </si>
  <si>
    <t>mars</t>
  </si>
  <si>
    <t>avril</t>
  </si>
  <si>
    <t>mai</t>
  </si>
  <si>
    <t>juin</t>
  </si>
  <si>
    <t>juillet</t>
  </si>
  <si>
    <t>août</t>
  </si>
  <si>
    <t>septembre</t>
  </si>
  <si>
    <t>octobre</t>
  </si>
  <si>
    <t>novembre</t>
  </si>
  <si>
    <t>décembre</t>
  </si>
  <si>
    <t>TOTAL Variation de la trésorerie annuelle</t>
  </si>
  <si>
    <t>(1) SOLDE INITIAL (début de mois)</t>
  </si>
  <si>
    <t>dont placements</t>
  </si>
  <si>
    <t>ENCAISSEMENTS</t>
  </si>
  <si>
    <t>A1. Recettes budgétaires globalisées</t>
  </si>
  <si>
    <t>A2 . Recettes budgétaires fléchées</t>
  </si>
  <si>
    <t xml:space="preserve">Autres financements publics </t>
  </si>
  <si>
    <t>A3. Opérations non budgétaires</t>
  </si>
  <si>
    <t>Opérations pour compte de tiers (encaissements de l’exercice) hors TVA</t>
  </si>
  <si>
    <t>TVA</t>
  </si>
  <si>
    <t>Autres encaissements sur comptes de tiers</t>
  </si>
  <si>
    <t>A. TOTAL</t>
  </si>
  <si>
    <t>DECAISSEMENTS</t>
  </si>
  <si>
    <t>B1. Enveloppes hors recettes fléchées</t>
  </si>
  <si>
    <t xml:space="preserve">Fonctionnement </t>
  </si>
  <si>
    <t xml:space="preserve">Intervention </t>
  </si>
  <si>
    <t>B2. Dépenses sur recettes fléchées</t>
  </si>
  <si>
    <t>B3.Opérations non budgétaires</t>
  </si>
  <si>
    <t>Remboursements d'emprunts</t>
  </si>
  <si>
    <t>Opérations pour compte de tiers (décaissements de l’exercice) hors TVA</t>
  </si>
  <si>
    <t>Autres décaissements sur comptes de tiers</t>
  </si>
  <si>
    <t>B. TOTAL</t>
  </si>
  <si>
    <t>(2) SOLDE DU MOIS = A - B</t>
  </si>
  <si>
    <t>(I) ou (II)*</t>
  </si>
  <si>
    <t>SOLDE CUMULE (1) + (2)</t>
  </si>
  <si>
    <t>dont trésorerie fléchée</t>
  </si>
  <si>
    <t>* Variation de trésorerie correspondant à celle du tableau d'équilibre financier</t>
  </si>
  <si>
    <t>dont trésorerie sur op. non budgétaires</t>
  </si>
  <si>
    <t>SECURITE SOCIALE ETUDIANTE</t>
  </si>
  <si>
    <t>dont solde budgétaire EQUIPEX</t>
  </si>
  <si>
    <t>dont solde budgétaire budget propre intégré ESPE</t>
  </si>
  <si>
    <t>dont solde budgétaire de Campus Grand Lille</t>
  </si>
  <si>
    <t>SATT</t>
  </si>
  <si>
    <t>C 4671</t>
  </si>
  <si>
    <t>Opérations liées aux recettes fléchées</t>
  </si>
  <si>
    <t xml:space="preserve">Suivi des opérations liées aux recettes fléchées </t>
  </si>
  <si>
    <t>Antérieures à N
non dénouées</t>
  </si>
  <si>
    <t>N</t>
  </si>
  <si>
    <t>N+1</t>
  </si>
  <si>
    <t>N+2</t>
  </si>
  <si>
    <t>N+3</t>
  </si>
  <si>
    <t>Position de financement des opérations fléchées en début d'exercice (a)</t>
  </si>
  <si>
    <t>Recettes fléchées (b)</t>
  </si>
  <si>
    <t>Financements de l'État fléchés</t>
  </si>
  <si>
    <t>Dépenses sur recettes fléchées (c)</t>
  </si>
  <si>
    <t>AE=CP</t>
  </si>
  <si>
    <t>Solde budgétaire de l'exercice résultant des opérations fléchées (b) - (c)</t>
  </si>
  <si>
    <t>Tableau 7</t>
  </si>
  <si>
    <t>Tableau 9</t>
  </si>
  <si>
    <t>Tableau des opérations pluriannuelles</t>
  </si>
  <si>
    <t>A - Dépenses</t>
  </si>
  <si>
    <t>Opérations</t>
  </si>
  <si>
    <t>Montant de l'opération</t>
  </si>
  <si>
    <t>Autorisations d'engagement</t>
  </si>
  <si>
    <t>Crédits de paiement</t>
  </si>
  <si>
    <t>Restes</t>
  </si>
  <si>
    <t xml:space="preserve">AE
ouvertes
au titre des années antérieures
</t>
  </si>
  <si>
    <t>AE consommées au titre des années antérieures</t>
  </si>
  <si>
    <t>AE
reportées ou reprogrammées
en année n</t>
  </si>
  <si>
    <t>AE nouvelles ouvertes en année n</t>
  </si>
  <si>
    <t>Total des AE ouvertes pour l'année n</t>
  </si>
  <si>
    <t>CP
ouverts
au titre des années antérieures</t>
  </si>
  <si>
    <t>CP consommés
au titre des années antérieures</t>
  </si>
  <si>
    <t>CP
reportés ou reprogrammés
en année n</t>
  </si>
  <si>
    <t>CP nouveaux ouverts en
année n</t>
  </si>
  <si>
    <t>Total des CP
ouverts pour
l'année n</t>
  </si>
  <si>
    <t>Restes à engager en fin d'année n
(AE)</t>
  </si>
  <si>
    <t>Restes à payer sur AE consommées
en fin d'année n
(CP)</t>
  </si>
  <si>
    <t>(1)</t>
  </si>
  <si>
    <t>(2)</t>
  </si>
  <si>
    <t>(3)</t>
  </si>
  <si>
    <r>
      <t>(4)</t>
    </r>
    <r>
      <rPr>
        <sz val="10"/>
        <rFont val="Arial Narrow"/>
        <family val="2"/>
      </rPr>
      <t>&lt;=(2)-(3)</t>
    </r>
  </si>
  <si>
    <t>(5)</t>
  </si>
  <si>
    <t>(6) = (4)+(5)</t>
  </si>
  <si>
    <t>(7)</t>
  </si>
  <si>
    <t>(8)</t>
  </si>
  <si>
    <t>(9)&lt;=(7-8)</t>
  </si>
  <si>
    <t>(10)</t>
  </si>
  <si>
    <t>(11)=(9)+(10)</t>
  </si>
  <si>
    <t>(12)=(1)-(3)-(6)</t>
  </si>
  <si>
    <t>(13)=(3)+(6)-(8)-(11)</t>
  </si>
  <si>
    <t>Op. 1</t>
  </si>
  <si>
    <t>Op. 2</t>
  </si>
  <si>
    <t>Op. 3</t>
  </si>
  <si>
    <t xml:space="preserve"> total contrats de recherche</t>
  </si>
  <si>
    <t>total contrats de formation continue</t>
  </si>
  <si>
    <t>Total contrats d'enseignement</t>
  </si>
  <si>
    <t>Total programmes pluriannuels d'investissement</t>
  </si>
  <si>
    <t>pour information, répartition des opérations pluriannuelles par enveloppes :</t>
  </si>
  <si>
    <t>Ss total personnel</t>
  </si>
  <si>
    <t>Ss total fonctionnement et intervention</t>
  </si>
  <si>
    <t>Ss total investissement</t>
  </si>
  <si>
    <t>B - Recettes</t>
  </si>
  <si>
    <t>Prélèvement sur la trésorerie</t>
  </si>
  <si>
    <t>Financements extérieurs</t>
  </si>
  <si>
    <t>Montant</t>
  </si>
  <si>
    <t>Encaissements
au titre des années antérieures</t>
  </si>
  <si>
    <t>Encaissements pour l'année n</t>
  </si>
  <si>
    <t>Restes à encaisser</t>
  </si>
  <si>
    <t>(14)</t>
  </si>
  <si>
    <t>(15)=(1)-(14)</t>
  </si>
  <si>
    <t>(16)</t>
  </si>
  <si>
    <t>(17)</t>
  </si>
  <si>
    <t>(18)=(15)-(16)-(17)</t>
  </si>
  <si>
    <t>COMMENTAIRES SUR LES TABLEAUX DE SUIVI DES OPÉRATIONS PLURIANNUELLES</t>
  </si>
  <si>
    <t>Les opérations sont identifiées par un nom et un millésime ; elles peuvent ne pas être toutes individualisées et faire l'objet de regroupements, un niveau de détail suffisant au regard des caractéristiques de l'établissements devant néanmoins être maintenu ;</t>
  </si>
  <si>
    <t>Le degré d'exigence quant à la précision de l'évaluation, au budget initial, des reports prévisibles devra être fonction des contraintes qui pèsent sur les établissements pour établir ce chiffrage, notamment pour les contrats de recherche ;</t>
  </si>
  <si>
    <t>En recettes, une ligne devrait être maintenue, même après la fin d'une opération tant que la totalité des financements extérieurs n'a pas été recouvrée ;</t>
  </si>
  <si>
    <t>Pour les contrats de recherche, ne devrait être indiquée au titre de l'autofinancement que, le cas échéant, la participation de l'établissement qui doit donner lieu à justification en application du contrat.</t>
  </si>
  <si>
    <t>Tableau 1</t>
  </si>
  <si>
    <t>(A)</t>
  </si>
  <si>
    <t>(B)</t>
  </si>
  <si>
    <t>( C ) = (A) + (B)</t>
  </si>
  <si>
    <t>Emplois sous plafond Etat</t>
  </si>
  <si>
    <t>Emplois financés hors SCSP</t>
  </si>
  <si>
    <t>Global</t>
  </si>
  <si>
    <t>Emplois financés par des Mises à Disposition</t>
  </si>
  <si>
    <t>Catégories d'emplois</t>
  </si>
  <si>
    <t>Nature des emplois</t>
  </si>
  <si>
    <t>En ETPT</t>
  </si>
  <si>
    <t>Enseignants, enseignants-chercheurs, chercheurs</t>
  </si>
  <si>
    <t>Permanents</t>
  </si>
  <si>
    <t>Titulaires</t>
  </si>
  <si>
    <t>CDI</t>
  </si>
  <si>
    <t>Non permanents</t>
  </si>
  <si>
    <t>CDD</t>
  </si>
  <si>
    <t>S/total EC</t>
  </si>
  <si>
    <t>Elèves fonctionnaires stagiaires des ENS</t>
  </si>
  <si>
    <t xml:space="preserve">
BIATOSS</t>
  </si>
  <si>
    <t>S/total Biatoss</t>
  </si>
  <si>
    <t>Totaux</t>
  </si>
  <si>
    <t>Plafond global des emplois voté par le CA</t>
  </si>
  <si>
    <t>Rappel du plafond des emplois fixé par l'Etat</t>
  </si>
  <si>
    <t>Note sur les modalités de renseignement du tableau</t>
  </si>
  <si>
    <t>Ce tableau doit être annexé au budget de l'établissement et, en cas de modification, aux budgets rectificatifs. Les chiffres qu'il contient doivent être exprimés en équivalents temps plein travaillés (ETPT). Le guide de décompte des emplois élaboré par la DAF et la DGESIP précise les régles de décompte des emplois en ETPT en fonction des catégories de personnel.</t>
  </si>
  <si>
    <t>Seul est soumis au vote du conseil d'administration le plafond global des emplois (case annotée (4))</t>
  </si>
  <si>
    <t>Le nombre total d'emplois sous plafond Etat (case annotée (3)) ne peut être supérieur au plafond des emplois Etat qui a été notifié à l'établissement et rappelé en case (5)</t>
  </si>
  <si>
    <t>Autorisations budgétaires- BUDGET AGREGE</t>
  </si>
  <si>
    <t>Tableau 3 - BUDGET AGREGE</t>
  </si>
  <si>
    <t>Tableau 4 - BUDGET AGREGE</t>
  </si>
  <si>
    <t>Tableau 6 - BUDGET AGREGE</t>
  </si>
  <si>
    <t>Tableau des emplois présenté par l’établissement à l’appui du budget 2017</t>
  </si>
  <si>
    <t>0</t>
  </si>
  <si>
    <t>C 44567</t>
  </si>
  <si>
    <t>CP2</t>
  </si>
  <si>
    <t>CP1</t>
  </si>
  <si>
    <t>dont solde budgétaire PREL</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</si>
</sst>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 _€_-;\-* #,##0\ _€_-;_-* &quot;-&quot;\ _€_-;_-@_-"/>
    <numFmt numFmtId="43" formatCode="_-* #,##0.00\ _€_-;\-* #,##0.00\ _€_-;_-* &quot;-&quot;??\ _€_-;_-@_-"/>
    <numFmt numFmtId="164" formatCode="_-* #,##0.00\ _F_-;\-* #,##0.00\ _F_-;_-* &quot;-&quot;??\ _F_-;_-@_-"/>
    <numFmt numFmtId="165" formatCode="_-* #,##0\ _F_-;\-* #,##0\ _F_-;_-* &quot;-&quot;??\ _F_-;_-@_-"/>
    <numFmt numFmtId="166" formatCode="_-* #,##0.00\ &quot;F&quot;_-;\-* #,##0.00\ &quot;F&quot;_-;_-* &quot;-&quot;??\ &quot;F&quot;_-;_-@_-"/>
    <numFmt numFmtId="167" formatCode="_-* #,##0.0\ _€_-;\-* #,##0.0\ _€_-;_-* &quot;-&quot;??\ _€_-;_-@_-"/>
    <numFmt numFmtId="168" formatCode="#,##0.0_ ;\-#,##0.0\ "/>
    <numFmt numFmtId="169" formatCode="#,##0.000_ ;\-#,##0.000\ "/>
  </numFmts>
  <fonts count="69" x14ac:knownFonts="1">
    <font>
      <sz val="11"/>
      <color theme="1"/>
      <name val="Calibri"/>
      <family val="2"/>
      <scheme val="minor"/>
    </font>
    <font>
      <b/>
      <sz val="12"/>
      <color indexed="17"/>
      <name val="Trebuchet MS"/>
      <family val="2"/>
    </font>
    <font>
      <sz val="12"/>
      <color indexed="59"/>
      <name val="Trebuchet MS"/>
      <family val="2"/>
    </font>
    <font>
      <sz val="12"/>
      <name val="Trebuchet MS"/>
      <family val="2"/>
    </font>
    <font>
      <b/>
      <i/>
      <u/>
      <sz val="12"/>
      <color indexed="56"/>
      <name val="Trebuchet MS"/>
      <family val="2"/>
    </font>
    <font>
      <b/>
      <i/>
      <sz val="12"/>
      <name val="Trebuchet MS"/>
      <family val="2"/>
    </font>
    <font>
      <b/>
      <sz val="10"/>
      <color indexed="9"/>
      <name val="Trebuchet MS"/>
      <family val="2"/>
    </font>
    <font>
      <b/>
      <i/>
      <sz val="18"/>
      <name val="Trebuchet MS"/>
      <family val="2"/>
    </font>
    <font>
      <b/>
      <i/>
      <sz val="18"/>
      <color indexed="9"/>
      <name val="Trebuchet MS"/>
      <family val="2"/>
    </font>
    <font>
      <sz val="10"/>
      <name val="Trebuchet MS"/>
      <family val="2"/>
    </font>
    <font>
      <b/>
      <sz val="10"/>
      <color indexed="17"/>
      <name val="Trebuchet MS"/>
      <family val="2"/>
    </font>
    <font>
      <b/>
      <sz val="10"/>
      <name val="Trebuchet MS"/>
      <family val="2"/>
    </font>
    <font>
      <i/>
      <sz val="10"/>
      <name val="Trebuchet MS"/>
      <family val="2"/>
    </font>
    <font>
      <sz val="10"/>
      <color indexed="10"/>
      <name val="Trebuchet MS"/>
      <family val="2"/>
    </font>
    <font>
      <b/>
      <i/>
      <sz val="10"/>
      <name val="Trebuchet MS"/>
      <family val="2"/>
    </font>
    <font>
      <i/>
      <sz val="10"/>
      <color indexed="10"/>
      <name val="Trebuchet MS"/>
      <family val="2"/>
    </font>
    <font>
      <sz val="10"/>
      <name val="Arial"/>
      <family val="2"/>
    </font>
    <font>
      <b/>
      <sz val="10"/>
      <color indexed="56"/>
      <name val="Trebuchet MS"/>
      <family val="2"/>
    </font>
    <font>
      <sz val="10"/>
      <color indexed="56"/>
      <name val="Trebuchet MS"/>
      <family val="2"/>
    </font>
    <font>
      <b/>
      <sz val="12"/>
      <color indexed="59"/>
      <name val="Trebuchet MS"/>
      <family val="2"/>
    </font>
    <font>
      <sz val="10"/>
      <color indexed="59"/>
      <name val="Trebuchet MS"/>
      <family val="2"/>
    </font>
    <font>
      <b/>
      <i/>
      <sz val="18"/>
      <color indexed="59"/>
      <name val="Trebuchet MS"/>
      <family val="2"/>
    </font>
    <font>
      <sz val="10"/>
      <name val="Arial"/>
      <family val="2"/>
    </font>
    <font>
      <sz val="10"/>
      <color indexed="10"/>
      <name val="Arial"/>
      <family val="2"/>
    </font>
    <font>
      <sz val="10"/>
      <color indexed="17"/>
      <name val="Trebuchet MS"/>
      <family val="2"/>
    </font>
    <font>
      <b/>
      <sz val="12"/>
      <color indexed="56"/>
      <name val="Trebuchet MS"/>
      <family val="2"/>
    </font>
    <font>
      <sz val="8"/>
      <name val="Trebuchet MS"/>
      <family val="2"/>
    </font>
    <font>
      <b/>
      <sz val="12"/>
      <name val="Trebuchet MS"/>
      <family val="2"/>
    </font>
    <font>
      <b/>
      <sz val="14"/>
      <color indexed="59"/>
      <name val="Trebuchet MS"/>
      <family val="2"/>
    </font>
    <font>
      <b/>
      <sz val="14"/>
      <name val="Trebuchet MS"/>
      <family val="2"/>
    </font>
    <font>
      <sz val="14"/>
      <name val="Trebuchet MS"/>
      <family val="2"/>
    </font>
    <font>
      <b/>
      <sz val="9"/>
      <name val="Trebuchet MS"/>
      <family val="2"/>
    </font>
    <font>
      <sz val="9"/>
      <name val="Trebuchet MS"/>
      <family val="2"/>
    </font>
    <font>
      <i/>
      <sz val="9"/>
      <name val="Trebuchet MS"/>
      <family val="2"/>
    </font>
    <font>
      <b/>
      <i/>
      <sz val="9"/>
      <name val="Trebuchet MS"/>
      <family val="2"/>
    </font>
    <font>
      <sz val="9"/>
      <color indexed="10"/>
      <name val="Trebuchet MS"/>
      <family val="2"/>
    </font>
    <font>
      <sz val="11"/>
      <color theme="1"/>
      <name val="Calibri"/>
      <family val="2"/>
      <scheme val="minor"/>
    </font>
    <font>
      <b/>
      <sz val="10"/>
      <name val="Arial"/>
      <family val="2"/>
    </font>
    <font>
      <b/>
      <sz val="14"/>
      <color indexed="17"/>
      <name val="Arial"/>
      <family val="2"/>
    </font>
    <font>
      <b/>
      <sz val="12"/>
      <color indexed="9"/>
      <name val="Arial"/>
      <family val="2"/>
    </font>
    <font>
      <i/>
      <sz val="10"/>
      <name val="Arial"/>
      <family val="2"/>
    </font>
    <font>
      <b/>
      <i/>
      <sz val="18"/>
      <color indexed="9"/>
      <name val="Arial"/>
      <family val="2"/>
    </font>
    <font>
      <b/>
      <i/>
      <sz val="18"/>
      <name val="Arial"/>
      <family val="2"/>
    </font>
    <font>
      <b/>
      <sz val="12"/>
      <color indexed="17"/>
      <name val="Arial"/>
      <family val="2"/>
    </font>
    <font>
      <b/>
      <sz val="12"/>
      <name val="Arial"/>
      <family val="2"/>
    </font>
    <font>
      <sz val="12"/>
      <name val="Arial"/>
      <family val="2"/>
    </font>
    <font>
      <b/>
      <i/>
      <u/>
      <sz val="12"/>
      <name val="Arial"/>
      <family val="2"/>
    </font>
    <font>
      <i/>
      <sz val="12"/>
      <name val="Arial"/>
      <family val="2"/>
    </font>
    <font>
      <b/>
      <i/>
      <sz val="12"/>
      <name val="Arial"/>
      <family val="2"/>
    </font>
    <font>
      <sz val="14"/>
      <color indexed="59"/>
      <name val="Arial"/>
      <family val="2"/>
    </font>
    <font>
      <b/>
      <sz val="12"/>
      <color indexed="56"/>
      <name val="Arial"/>
      <family val="2"/>
    </font>
    <font>
      <b/>
      <sz val="14"/>
      <color indexed="59"/>
      <name val="Arial"/>
      <family val="2"/>
    </font>
    <font>
      <sz val="10"/>
      <color indexed="59"/>
      <name val="Arial"/>
      <family val="2"/>
    </font>
    <font>
      <b/>
      <i/>
      <sz val="18"/>
      <color indexed="59"/>
      <name val="Arial"/>
      <family val="2"/>
    </font>
    <font>
      <sz val="10"/>
      <name val="Arial Narrow"/>
      <family val="2"/>
    </font>
    <font>
      <b/>
      <sz val="12"/>
      <color indexed="10"/>
      <name val="Arial"/>
      <family val="2"/>
    </font>
    <font>
      <sz val="12"/>
      <color indexed="10"/>
      <name val="Arial"/>
      <family val="2"/>
    </font>
    <font>
      <sz val="9"/>
      <name val="Arial"/>
      <family val="2"/>
    </font>
    <font>
      <sz val="9"/>
      <color indexed="59"/>
      <name val="Arial"/>
      <family val="2"/>
    </font>
    <font>
      <b/>
      <i/>
      <sz val="9"/>
      <color indexed="59"/>
      <name val="Arial"/>
      <family val="2"/>
    </font>
    <font>
      <b/>
      <sz val="11"/>
      <name val="Arial Narrow"/>
      <family val="2"/>
    </font>
    <font>
      <sz val="11"/>
      <name val="Arial Narrow"/>
      <family val="2"/>
    </font>
    <font>
      <b/>
      <i/>
      <sz val="11"/>
      <name val="Arial Narrow"/>
      <family val="2"/>
    </font>
    <font>
      <b/>
      <sz val="11"/>
      <color rgb="FFFF0000"/>
      <name val="Arial Narrow"/>
      <family val="2"/>
    </font>
    <font>
      <sz val="11"/>
      <name val="Arial"/>
      <family val="2"/>
    </font>
    <font>
      <i/>
      <u/>
      <sz val="10"/>
      <name val="Arial"/>
      <family val="2"/>
    </font>
    <font>
      <b/>
      <i/>
      <sz val="9"/>
      <name val="Arial"/>
      <family val="2"/>
    </font>
    <font>
      <i/>
      <sz val="9"/>
      <name val="Arial"/>
      <family val="2"/>
    </font>
    <font>
      <b/>
      <sz val="9"/>
      <name val="Arial"/>
      <family val="2"/>
    </font>
  </fonts>
  <fills count="16">
    <fill>
      <patternFill patternType="none"/>
    </fill>
    <fill>
      <patternFill patternType="gray125"/>
    </fill>
    <fill>
      <patternFill patternType="solid">
        <fgColor indexed="65"/>
        <bgColor indexed="64"/>
      </patternFill>
    </fill>
    <fill>
      <patternFill patternType="solid">
        <fgColor indexed="17"/>
        <bgColor indexed="64"/>
      </patternFill>
    </fill>
    <fill>
      <patternFill patternType="solid">
        <fgColor indexed="9"/>
        <bgColor indexed="64"/>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theme="0"/>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indexed="41"/>
        <bgColor indexed="64"/>
      </patternFill>
    </fill>
    <fill>
      <patternFill patternType="solid">
        <fgColor indexed="8"/>
        <bgColor indexed="64"/>
      </patternFill>
    </fill>
    <fill>
      <patternFill patternType="solid">
        <fgColor indexed="43"/>
        <bgColor indexed="64"/>
      </patternFill>
    </fill>
    <fill>
      <patternFill patternType="solid">
        <fgColor indexed="42"/>
        <bgColor indexed="64"/>
      </patternFill>
    </fill>
    <fill>
      <patternFill patternType="solid">
        <fgColor theme="2" tint="-9.9948118533890809E-2"/>
        <bgColor indexed="64"/>
      </patternFill>
    </fill>
  </fills>
  <borders count="1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mediumDash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style="thin">
        <color indexed="64"/>
      </top>
      <bottom/>
      <diagonal/>
    </border>
    <border>
      <left style="thin">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style="medium">
        <color indexed="64"/>
      </right>
      <top/>
      <bottom style="hair">
        <color indexed="64"/>
      </bottom>
      <diagonal/>
    </border>
    <border>
      <left style="medium">
        <color indexed="64"/>
      </left>
      <right style="thin">
        <color indexed="64"/>
      </right>
      <top/>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medium">
        <color indexed="64"/>
      </right>
      <top/>
      <bottom/>
      <diagonal/>
    </border>
    <border>
      <left style="thin">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style="thin">
        <color indexed="64"/>
      </top>
      <bottom style="thin">
        <color indexed="64"/>
      </bottom>
      <diagonal/>
    </border>
    <border>
      <left/>
      <right style="hair">
        <color indexed="64"/>
      </right>
      <top/>
      <bottom style="medium">
        <color indexed="64"/>
      </bottom>
      <diagonal/>
    </border>
    <border>
      <left/>
      <right/>
      <top/>
      <bottom style="medium">
        <color indexed="10"/>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hair">
        <color indexed="64"/>
      </top>
      <bottom style="hair">
        <color indexed="64"/>
      </bottom>
      <diagonal/>
    </border>
    <border>
      <left/>
      <right/>
      <top style="hair">
        <color indexed="64"/>
      </top>
      <bottom/>
      <diagonal/>
    </border>
    <border>
      <left/>
      <right style="medium">
        <color indexed="64"/>
      </right>
      <top/>
      <bottom/>
      <diagonal/>
    </border>
  </borders>
  <cellStyleXfs count="11">
    <xf numFmtId="0" fontId="0" fillId="0" borderId="0"/>
    <xf numFmtId="0" fontId="16" fillId="0" borderId="0"/>
    <xf numFmtId="164" fontId="16" fillId="0" borderId="0" applyFont="0" applyFill="0" applyBorder="0" applyAlignment="0" applyProtection="0"/>
    <xf numFmtId="0" fontId="22" fillId="0" borderId="0"/>
    <xf numFmtId="164"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166" fontId="16" fillId="0" borderId="0" applyFont="0" applyFill="0" applyBorder="0" applyAlignment="0" applyProtection="0"/>
    <xf numFmtId="0" fontId="36" fillId="0" borderId="0"/>
    <xf numFmtId="43" fontId="36" fillId="0" borderId="0" applyFont="0" applyFill="0" applyBorder="0" applyAlignment="0" applyProtection="0"/>
  </cellStyleXfs>
  <cellXfs count="726">
    <xf numFmtId="0" fontId="0" fillId="0" borderId="0" xfId="0"/>
    <xf numFmtId="0" fontId="1" fillId="2" borderId="0" xfId="0" applyFont="1" applyFill="1" applyBorder="1" applyAlignment="1">
      <alignment horizontal="centerContinuous" vertical="center"/>
    </xf>
    <xf numFmtId="0" fontId="2" fillId="2" borderId="0" xfId="0" applyFont="1" applyFill="1" applyAlignment="1">
      <alignment horizontal="centerContinuous" vertical="center"/>
    </xf>
    <xf numFmtId="0" fontId="3" fillId="0" borderId="0" xfId="0" applyFont="1" applyAlignment="1">
      <alignment vertical="center"/>
    </xf>
    <xf numFmtId="0" fontId="2" fillId="2" borderId="0" xfId="0" applyFont="1" applyFill="1" applyBorder="1" applyAlignment="1">
      <alignment horizontal="centerContinuous" vertical="center"/>
    </xf>
    <xf numFmtId="0" fontId="4" fillId="2" borderId="0" xfId="0" applyFont="1" applyFill="1" applyAlignment="1"/>
    <xf numFmtId="0" fontId="3" fillId="2" borderId="0" xfId="0" applyFont="1" applyFill="1" applyAlignment="1"/>
    <xf numFmtId="0" fontId="5" fillId="2" borderId="0" xfId="0" applyFont="1" applyFill="1" applyBorder="1" applyAlignment="1">
      <alignment horizontal="centerContinuous"/>
    </xf>
    <xf numFmtId="0" fontId="7" fillId="2" borderId="0" xfId="0" applyFont="1" applyFill="1" applyBorder="1" applyAlignment="1">
      <alignment horizontal="left"/>
    </xf>
    <xf numFmtId="0" fontId="7" fillId="2" borderId="0" xfId="0" applyFont="1" applyFill="1" applyBorder="1" applyAlignment="1">
      <alignment horizontal="centerContinuous"/>
    </xf>
    <xf numFmtId="0" fontId="9" fillId="0" borderId="0" xfId="0" applyFont="1" applyAlignment="1">
      <alignment vertical="center"/>
    </xf>
    <xf numFmtId="0" fontId="10" fillId="0" borderId="0" xfId="0" applyFont="1" applyFill="1" applyBorder="1" applyAlignment="1">
      <alignment horizontal="left"/>
    </xf>
    <xf numFmtId="0" fontId="9" fillId="2" borderId="0" xfId="0" applyFont="1" applyFill="1" applyBorder="1" applyAlignment="1"/>
    <xf numFmtId="0" fontId="11" fillId="2" borderId="0" xfId="0" applyFont="1" applyFill="1" applyBorder="1" applyAlignment="1">
      <alignment horizontal="center" vertical="center"/>
    </xf>
    <xf numFmtId="0" fontId="9" fillId="0" borderId="2" xfId="0" applyFont="1" applyFill="1" applyBorder="1" applyAlignment="1">
      <alignment horizontal="left" vertical="center" wrapText="1"/>
    </xf>
    <xf numFmtId="3" fontId="9" fillId="0" borderId="2" xfId="0" applyNumberFormat="1" applyFont="1" applyBorder="1" applyAlignment="1">
      <alignment horizontal="right" vertical="center"/>
    </xf>
    <xf numFmtId="0" fontId="9" fillId="0" borderId="2" xfId="0" applyFont="1" applyBorder="1" applyAlignment="1">
      <alignment vertical="center" wrapText="1"/>
    </xf>
    <xf numFmtId="3" fontId="9" fillId="0" borderId="2" xfId="0" applyNumberFormat="1" applyFont="1" applyBorder="1" applyAlignment="1">
      <alignment vertical="center"/>
    </xf>
    <xf numFmtId="0" fontId="12" fillId="0" borderId="2" xfId="0" applyFont="1" applyFill="1" applyBorder="1" applyAlignment="1">
      <alignment horizontal="right" vertical="center" wrapText="1"/>
    </xf>
    <xf numFmtId="0" fontId="13" fillId="0" borderId="0" xfId="0" applyFont="1" applyAlignment="1">
      <alignment vertical="center"/>
    </xf>
    <xf numFmtId="3" fontId="11" fillId="0" borderId="2" xfId="0" applyNumberFormat="1" applyFont="1" applyBorder="1" applyAlignment="1">
      <alignment horizontal="right" vertical="center"/>
    </xf>
    <xf numFmtId="0" fontId="12" fillId="0" borderId="2" xfId="0" applyFont="1" applyBorder="1" applyAlignment="1">
      <alignment horizontal="left" vertical="center" wrapText="1"/>
    </xf>
    <xf numFmtId="3" fontId="11" fillId="0" borderId="2" xfId="0" applyNumberFormat="1" applyFont="1" applyBorder="1" applyAlignment="1">
      <alignment vertical="center"/>
    </xf>
    <xf numFmtId="0" fontId="12" fillId="2" borderId="0" xfId="0" applyFont="1" applyFill="1" applyAlignment="1">
      <alignment vertical="center"/>
    </xf>
    <xf numFmtId="4" fontId="14" fillId="2" borderId="0" xfId="0" applyNumberFormat="1" applyFont="1" applyFill="1" applyAlignment="1">
      <alignment horizontal="centerContinuous"/>
    </xf>
    <xf numFmtId="0" fontId="14" fillId="2" borderId="0" xfId="0" applyFont="1" applyFill="1" applyAlignment="1">
      <alignment horizontal="centerContinuous"/>
    </xf>
    <xf numFmtId="0" fontId="15" fillId="2" borderId="0" xfId="0" applyFont="1" applyFill="1" applyAlignment="1">
      <alignment vertical="center"/>
    </xf>
    <xf numFmtId="0" fontId="17" fillId="0" borderId="0" xfId="1" applyFont="1" applyFill="1" applyBorder="1"/>
    <xf numFmtId="0" fontId="9" fillId="0" borderId="0" xfId="1" applyFont="1" applyFill="1" applyBorder="1"/>
    <xf numFmtId="3" fontId="11" fillId="0" borderId="2" xfId="1" applyNumberFormat="1" applyFont="1" applyBorder="1" applyAlignment="1">
      <alignment vertical="center"/>
    </xf>
    <xf numFmtId="0" fontId="9" fillId="0" borderId="2" xfId="1" quotePrefix="1" applyFont="1" applyBorder="1" applyAlignment="1">
      <alignment horizontal="left" vertical="center" wrapText="1"/>
    </xf>
    <xf numFmtId="3" fontId="11" fillId="0" borderId="2" xfId="2" applyNumberFormat="1" applyFont="1" applyBorder="1" applyAlignment="1">
      <alignment vertical="center"/>
    </xf>
    <xf numFmtId="0" fontId="11" fillId="0" borderId="0" xfId="1" applyFont="1" applyFill="1"/>
    <xf numFmtId="0" fontId="9" fillId="0" borderId="0" xfId="1" applyFont="1" applyFill="1"/>
    <xf numFmtId="0" fontId="10" fillId="2" borderId="0" xfId="0" applyFont="1" applyFill="1" applyBorder="1" applyAlignment="1">
      <alignment horizontal="left"/>
    </xf>
    <xf numFmtId="3" fontId="18" fillId="2" borderId="0" xfId="0" applyNumberFormat="1" applyFont="1" applyFill="1" applyBorder="1" applyAlignment="1">
      <alignment vertical="center"/>
    </xf>
    <xf numFmtId="0" fontId="18" fillId="2" borderId="0" xfId="0" applyFont="1" applyFill="1" applyBorder="1" applyAlignment="1">
      <alignment wrapText="1"/>
    </xf>
    <xf numFmtId="4" fontId="18" fillId="2" borderId="0" xfId="0" applyNumberFormat="1" applyFont="1" applyFill="1" applyBorder="1" applyAlignment="1">
      <alignment vertical="center"/>
    </xf>
    <xf numFmtId="0" fontId="12" fillId="2" borderId="0" xfId="0" quotePrefix="1" applyFont="1" applyFill="1" applyBorder="1" applyAlignment="1">
      <alignment horizontal="left" wrapText="1"/>
    </xf>
    <xf numFmtId="3" fontId="9" fillId="2" borderId="0" xfId="0" applyNumberFormat="1" applyFont="1" applyFill="1" applyBorder="1" applyAlignment="1">
      <alignment vertical="center"/>
    </xf>
    <xf numFmtId="0" fontId="9" fillId="2" borderId="0" xfId="0" applyFont="1" applyFill="1" applyBorder="1" applyAlignment="1">
      <alignment wrapText="1"/>
    </xf>
    <xf numFmtId="4" fontId="9" fillId="2" borderId="0" xfId="0" applyNumberFormat="1" applyFont="1" applyFill="1" applyBorder="1" applyAlignment="1">
      <alignment vertical="center"/>
    </xf>
    <xf numFmtId="0" fontId="9" fillId="0" borderId="2" xfId="0" applyFont="1" applyBorder="1" applyAlignment="1">
      <alignment horizontal="left" vertical="center" wrapText="1"/>
    </xf>
    <xf numFmtId="0" fontId="9" fillId="0" borderId="4" xfId="0" applyFont="1" applyBorder="1" applyAlignment="1">
      <alignment horizontal="left" vertical="center"/>
    </xf>
    <xf numFmtId="3" fontId="9" fillId="0" borderId="4" xfId="0" applyNumberFormat="1" applyFont="1" applyBorder="1" applyAlignment="1">
      <alignment horizontal="right" vertical="center"/>
    </xf>
    <xf numFmtId="0" fontId="11" fillId="2" borderId="0" xfId="0" applyFont="1" applyFill="1" applyBorder="1" applyAlignment="1">
      <alignment wrapText="1"/>
    </xf>
    <xf numFmtId="0" fontId="9" fillId="2" borderId="0" xfId="0" applyFont="1" applyFill="1" applyAlignment="1">
      <alignment vertical="center"/>
    </xf>
    <xf numFmtId="0" fontId="6" fillId="4" borderId="0" xfId="0" applyFont="1" applyFill="1" applyBorder="1" applyAlignment="1">
      <alignment horizontal="left" vertical="top"/>
    </xf>
    <xf numFmtId="0" fontId="11" fillId="4" borderId="0" xfId="0" applyFont="1" applyFill="1" applyBorder="1" applyAlignment="1">
      <alignment wrapText="1"/>
    </xf>
    <xf numFmtId="0" fontId="9" fillId="4" borderId="0" xfId="0" applyFont="1" applyFill="1" applyAlignment="1">
      <alignment vertical="center"/>
    </xf>
    <xf numFmtId="3" fontId="11" fillId="0" borderId="5" xfId="1" applyNumberFormat="1" applyFont="1" applyFill="1" applyBorder="1"/>
    <xf numFmtId="3" fontId="13" fillId="0" borderId="7" xfId="1" applyNumberFormat="1" applyFont="1" applyFill="1" applyBorder="1"/>
    <xf numFmtId="3" fontId="11" fillId="0" borderId="11" xfId="1" applyNumberFormat="1" applyFont="1" applyFill="1" applyBorder="1"/>
    <xf numFmtId="3" fontId="13" fillId="0" borderId="12" xfId="1" applyNumberFormat="1" applyFont="1" applyFill="1" applyBorder="1"/>
    <xf numFmtId="3" fontId="13" fillId="0" borderId="11" xfId="1" applyNumberFormat="1" applyFont="1" applyFill="1" applyBorder="1"/>
    <xf numFmtId="0" fontId="3" fillId="0" borderId="0" xfId="1" applyFont="1" applyAlignment="1">
      <alignment vertical="center"/>
    </xf>
    <xf numFmtId="0" fontId="1" fillId="0" borderId="0" xfId="1" applyFont="1" applyFill="1" applyBorder="1" applyAlignment="1">
      <alignment horizontal="centerContinuous" vertical="center"/>
    </xf>
    <xf numFmtId="0" fontId="19" fillId="0" borderId="0" xfId="1" applyFont="1" applyFill="1" applyBorder="1" applyAlignment="1">
      <alignment horizontal="centerContinuous" vertical="center"/>
    </xf>
    <xf numFmtId="0" fontId="19" fillId="0" borderId="0" xfId="1" applyFont="1" applyFill="1" applyBorder="1" applyAlignment="1">
      <alignment vertical="center"/>
    </xf>
    <xf numFmtId="0" fontId="19" fillId="0" borderId="0" xfId="1" applyFont="1" applyFill="1" applyBorder="1" applyAlignment="1">
      <alignment horizontal="center" vertical="center"/>
    </xf>
    <xf numFmtId="0" fontId="2" fillId="0" borderId="0" xfId="1" applyFont="1" applyFill="1" applyAlignment="1">
      <alignment horizontal="centerContinuous"/>
    </xf>
    <xf numFmtId="0" fontId="1" fillId="0" borderId="0" xfId="1" applyFont="1" applyFill="1" applyBorder="1" applyAlignment="1">
      <alignment horizontal="left" vertical="center"/>
    </xf>
    <xf numFmtId="0" fontId="3" fillId="0" borderId="0" xfId="1" applyFont="1" applyFill="1" applyAlignment="1">
      <alignment vertical="center"/>
    </xf>
    <xf numFmtId="0" fontId="3" fillId="0" borderId="0" xfId="1" applyFont="1" applyFill="1"/>
    <xf numFmtId="0" fontId="5" fillId="0" borderId="0" xfId="1" applyFont="1" applyFill="1" applyBorder="1"/>
    <xf numFmtId="0" fontId="5" fillId="0" borderId="0" xfId="1" applyFont="1" applyFill="1" applyBorder="1" applyAlignment="1">
      <alignment horizontal="left"/>
    </xf>
    <xf numFmtId="0" fontId="5" fillId="0" borderId="0" xfId="1" applyFont="1" applyFill="1" applyBorder="1" applyAlignment="1">
      <alignment horizontal="centerContinuous"/>
    </xf>
    <xf numFmtId="0" fontId="5" fillId="0" borderId="0" xfId="1" applyFont="1" applyFill="1" applyBorder="1" applyAlignment="1"/>
    <xf numFmtId="0" fontId="20" fillId="0" borderId="0" xfId="1" applyFont="1" applyFill="1" applyBorder="1" applyAlignment="1">
      <alignment vertical="center"/>
    </xf>
    <xf numFmtId="0" fontId="8" fillId="0" borderId="0" xfId="1" applyFont="1" applyFill="1" applyBorder="1" applyAlignment="1">
      <alignment horizontal="centerContinuous" vertical="center"/>
    </xf>
    <xf numFmtId="0" fontId="21" fillId="0" borderId="0" xfId="1" applyFont="1" applyFill="1" applyBorder="1" applyAlignment="1">
      <alignment horizontal="centerContinuous" vertical="center"/>
    </xf>
    <xf numFmtId="0" fontId="9" fillId="0" borderId="0" xfId="1" applyFont="1"/>
    <xf numFmtId="0" fontId="9" fillId="0" borderId="0" xfId="1" applyFont="1" applyAlignment="1">
      <alignment vertical="center"/>
    </xf>
    <xf numFmtId="0" fontId="10" fillId="0" borderId="0" xfId="1" applyFont="1" applyFill="1" applyBorder="1" applyAlignment="1">
      <alignment vertical="center"/>
    </xf>
    <xf numFmtId="0" fontId="9" fillId="0" borderId="0" xfId="1" applyFont="1" applyBorder="1"/>
    <xf numFmtId="0" fontId="9" fillId="0" borderId="0" xfId="1" applyFont="1" applyFill="1" applyBorder="1" applyAlignment="1"/>
    <xf numFmtId="0" fontId="6" fillId="5" borderId="3" xfId="3" applyFont="1" applyFill="1" applyBorder="1" applyAlignment="1">
      <alignment horizontal="center" vertical="center"/>
    </xf>
    <xf numFmtId="0" fontId="11" fillId="6" borderId="2" xfId="3" applyFont="1" applyFill="1" applyBorder="1" applyAlignment="1">
      <alignment horizontal="left" vertical="center"/>
    </xf>
    <xf numFmtId="3" fontId="11" fillId="6" borderId="2" xfId="3" applyNumberFormat="1" applyFont="1" applyFill="1" applyBorder="1"/>
    <xf numFmtId="0" fontId="13" fillId="0" borderId="0" xfId="1" applyFont="1" applyFill="1" applyBorder="1" applyAlignment="1"/>
    <xf numFmtId="0" fontId="9" fillId="0" borderId="2" xfId="3" applyFont="1" applyBorder="1" applyAlignment="1">
      <alignment horizontal="left" vertical="center"/>
    </xf>
    <xf numFmtId="3" fontId="9" fillId="0" borderId="2" xfId="3" quotePrefix="1" applyNumberFormat="1" applyFont="1" applyBorder="1"/>
    <xf numFmtId="3" fontId="9" fillId="0" borderId="2" xfId="3" applyNumberFormat="1" applyFont="1" applyFill="1" applyBorder="1"/>
    <xf numFmtId="3" fontId="11" fillId="0" borderId="2" xfId="3" quotePrefix="1" applyNumberFormat="1" applyFont="1" applyBorder="1"/>
    <xf numFmtId="0" fontId="23" fillId="0" borderId="0" xfId="0" quotePrefix="1" applyFont="1" applyBorder="1" applyAlignment="1">
      <alignment vertical="center"/>
    </xf>
    <xf numFmtId="0" fontId="9" fillId="0" borderId="2" xfId="3" applyFont="1" applyBorder="1" applyAlignment="1">
      <alignment horizontal="left" vertical="center" wrapText="1" indent="1"/>
    </xf>
    <xf numFmtId="3" fontId="9" fillId="0" borderId="2" xfId="3" applyNumberFormat="1" applyFont="1" applyBorder="1"/>
    <xf numFmtId="3" fontId="11" fillId="0" borderId="2" xfId="3" applyNumberFormat="1" applyFont="1" applyBorder="1"/>
    <xf numFmtId="0" fontId="9" fillId="0" borderId="2" xfId="3" applyFont="1" applyFill="1" applyBorder="1" applyAlignment="1">
      <alignment horizontal="left" vertical="center" wrapText="1" indent="1"/>
    </xf>
    <xf numFmtId="0" fontId="23" fillId="0" borderId="0" xfId="1" applyFont="1" applyFill="1" applyBorder="1" applyAlignment="1"/>
    <xf numFmtId="0" fontId="9" fillId="0" borderId="0" xfId="0" applyFont="1" applyFill="1" applyAlignment="1">
      <alignment vertical="center"/>
    </xf>
    <xf numFmtId="0" fontId="9" fillId="0" borderId="2" xfId="3" applyFont="1" applyFill="1" applyBorder="1" applyAlignment="1">
      <alignment horizontal="left" vertical="center" wrapText="1"/>
    </xf>
    <xf numFmtId="0" fontId="9" fillId="0" borderId="2" xfId="3" applyFont="1" applyFill="1" applyBorder="1" applyAlignment="1">
      <alignment horizontal="left" vertical="center"/>
    </xf>
    <xf numFmtId="0" fontId="9" fillId="0" borderId="0" xfId="3" applyFont="1" applyFill="1"/>
    <xf numFmtId="0" fontId="11" fillId="6" borderId="2" xfId="3" applyFont="1" applyFill="1" applyBorder="1" applyAlignment="1">
      <alignment horizontal="left" vertical="center" wrapText="1"/>
    </xf>
    <xf numFmtId="3" fontId="11" fillId="6" borderId="2" xfId="3" quotePrefix="1" applyNumberFormat="1" applyFont="1" applyFill="1" applyBorder="1"/>
    <xf numFmtId="0" fontId="9" fillId="0" borderId="0" xfId="3" quotePrefix="1" applyFont="1" applyFill="1" applyBorder="1"/>
    <xf numFmtId="0" fontId="9" fillId="0" borderId="0" xfId="3" applyFont="1"/>
    <xf numFmtId="0" fontId="9" fillId="0" borderId="2" xfId="3" applyFont="1" applyBorder="1" applyAlignment="1">
      <alignment horizontal="left" vertical="center" wrapText="1"/>
    </xf>
    <xf numFmtId="0" fontId="11" fillId="5" borderId="2" xfId="3" applyFont="1" applyFill="1" applyBorder="1" applyAlignment="1">
      <alignment horizontal="center" vertical="center" wrapText="1"/>
    </xf>
    <xf numFmtId="3" fontId="11" fillId="5" borderId="2" xfId="3" applyNumberFormat="1" applyFont="1" applyFill="1" applyBorder="1" applyAlignment="1">
      <alignment horizontal="center" vertical="center" wrapText="1"/>
    </xf>
    <xf numFmtId="3" fontId="9" fillId="0" borderId="0" xfId="3" applyNumberFormat="1" applyFont="1"/>
    <xf numFmtId="0" fontId="11" fillId="7" borderId="13" xfId="1" applyFont="1" applyFill="1" applyBorder="1" applyAlignment="1">
      <alignment horizontal="left" vertical="center"/>
    </xf>
    <xf numFmtId="0" fontId="11" fillId="7" borderId="15" xfId="1" applyFont="1" applyFill="1" applyBorder="1" applyAlignment="1">
      <alignment horizontal="left" vertical="center"/>
    </xf>
    <xf numFmtId="3" fontId="11" fillId="7" borderId="2" xfId="3" quotePrefix="1" applyNumberFormat="1" applyFont="1" applyFill="1" applyBorder="1" applyAlignment="1">
      <alignment horizontal="center" vertical="center"/>
    </xf>
    <xf numFmtId="0" fontId="1" fillId="0" borderId="0" xfId="1" applyFont="1" applyFill="1" applyBorder="1" applyAlignment="1">
      <alignment vertical="center"/>
    </xf>
    <xf numFmtId="0" fontId="9" fillId="0" borderId="2" xfId="1" applyFont="1" applyBorder="1" applyAlignment="1">
      <alignment horizontal="left" vertical="center" wrapText="1"/>
    </xf>
    <xf numFmtId="0" fontId="9" fillId="0" borderId="2" xfId="1" applyFont="1" applyBorder="1" applyAlignment="1">
      <alignment horizontal="justify" vertical="center" wrapText="1"/>
    </xf>
    <xf numFmtId="0" fontId="9" fillId="0" borderId="3" xfId="1" applyFont="1" applyBorder="1" applyAlignment="1">
      <alignment horizontal="justify" vertical="center" wrapText="1"/>
    </xf>
    <xf numFmtId="0" fontId="9" fillId="0" borderId="2" xfId="1" applyFont="1" applyFill="1" applyBorder="1" applyAlignment="1">
      <alignment horizontal="left" vertical="center" wrapText="1"/>
    </xf>
    <xf numFmtId="0" fontId="9" fillId="0" borderId="3" xfId="1" applyFont="1" applyFill="1" applyBorder="1" applyAlignment="1">
      <alignment horizontal="left" vertical="center" wrapText="1"/>
    </xf>
    <xf numFmtId="0" fontId="11" fillId="5" borderId="2" xfId="1" applyFont="1" applyFill="1" applyBorder="1" applyAlignment="1">
      <alignment horizontal="center" vertical="center" wrapText="1"/>
    </xf>
    <xf numFmtId="3" fontId="11" fillId="5" borderId="13" xfId="1" applyNumberFormat="1" applyFont="1" applyFill="1" applyBorder="1" applyAlignment="1">
      <alignment vertical="center" wrapText="1"/>
    </xf>
    <xf numFmtId="3" fontId="11" fillId="5" borderId="18" xfId="1" applyNumberFormat="1" applyFont="1" applyFill="1" applyBorder="1" applyAlignment="1">
      <alignment vertical="center" wrapText="1"/>
    </xf>
    <xf numFmtId="3" fontId="11" fillId="5" borderId="19" xfId="1" applyNumberFormat="1" applyFont="1" applyFill="1" applyBorder="1" applyAlignment="1">
      <alignment vertical="center" wrapText="1"/>
    </xf>
    <xf numFmtId="3" fontId="11" fillId="5" borderId="20" xfId="1" applyNumberFormat="1" applyFont="1" applyFill="1" applyBorder="1" applyAlignment="1">
      <alignment vertical="center" wrapText="1"/>
    </xf>
    <xf numFmtId="3" fontId="11" fillId="5" borderId="15" xfId="1" applyNumberFormat="1" applyFont="1" applyFill="1" applyBorder="1" applyAlignment="1">
      <alignment vertical="center" wrapText="1"/>
    </xf>
    <xf numFmtId="3" fontId="11" fillId="5" borderId="2" xfId="1" applyNumberFormat="1" applyFont="1" applyFill="1" applyBorder="1" applyAlignment="1">
      <alignment vertical="center"/>
    </xf>
    <xf numFmtId="3" fontId="11" fillId="7" borderId="2" xfId="1" quotePrefix="1" applyNumberFormat="1" applyFont="1" applyFill="1" applyBorder="1" applyAlignment="1">
      <alignment horizontal="center" vertical="center"/>
    </xf>
    <xf numFmtId="0" fontId="3" fillId="0" borderId="0" xfId="0" applyFont="1" applyFill="1" applyAlignment="1">
      <alignment horizontal="center" vertical="center"/>
    </xf>
    <xf numFmtId="0" fontId="1" fillId="0" borderId="0" xfId="0" applyFont="1" applyFill="1" applyBorder="1" applyAlignment="1">
      <alignment horizontal="centerContinuous" vertical="center"/>
    </xf>
    <xf numFmtId="0" fontId="2" fillId="0" borderId="0" xfId="0" applyFont="1" applyFill="1" applyAlignment="1">
      <alignment horizontal="centerContinuous" vertical="center"/>
    </xf>
    <xf numFmtId="165" fontId="2" fillId="0" borderId="0" xfId="4" applyNumberFormat="1" applyFont="1" applyFill="1" applyAlignment="1">
      <alignment horizontal="centerContinuous" vertical="center"/>
    </xf>
    <xf numFmtId="0" fontId="3" fillId="0" borderId="0" xfId="0" applyFont="1" applyFill="1" applyAlignment="1">
      <alignment vertical="center"/>
    </xf>
    <xf numFmtId="0" fontId="2" fillId="0" borderId="0" xfId="0" applyFont="1" applyFill="1" applyBorder="1" applyAlignment="1">
      <alignment horizontal="centerContinuous" vertical="center"/>
    </xf>
    <xf numFmtId="165" fontId="2" fillId="0" borderId="0" xfId="4" applyNumberFormat="1" applyFont="1" applyFill="1" applyBorder="1" applyAlignment="1">
      <alignment horizontal="centerContinuous" vertical="center"/>
    </xf>
    <xf numFmtId="0" fontId="9" fillId="0" borderId="0" xfId="0" applyFont="1" applyFill="1" applyAlignment="1">
      <alignment horizontal="center" vertical="center"/>
    </xf>
    <xf numFmtId="0" fontId="4" fillId="0" borderId="0" xfId="0" applyFont="1" applyFill="1" applyAlignment="1">
      <alignment vertical="center"/>
    </xf>
    <xf numFmtId="165" fontId="9" fillId="0" borderId="0" xfId="4" applyNumberFormat="1" applyFont="1" applyFill="1" applyAlignment="1">
      <alignment vertical="center"/>
    </xf>
    <xf numFmtId="0" fontId="7" fillId="0" borderId="0" xfId="0" applyFont="1" applyFill="1" applyBorder="1" applyAlignment="1">
      <alignment vertical="center"/>
    </xf>
    <xf numFmtId="165" fontId="7" fillId="0" borderId="0" xfId="4" applyNumberFormat="1" applyFont="1" applyFill="1" applyBorder="1" applyAlignment="1">
      <alignment vertical="center"/>
    </xf>
    <xf numFmtId="0" fontId="10" fillId="0" borderId="0" xfId="0" applyFont="1" applyFill="1" applyBorder="1" applyAlignment="1">
      <alignment vertical="center"/>
    </xf>
    <xf numFmtId="0" fontId="24" fillId="0" borderId="0" xfId="0" applyFont="1" applyFill="1" applyBorder="1" applyAlignment="1">
      <alignment vertical="center"/>
    </xf>
    <xf numFmtId="165" fontId="24" fillId="0" borderId="0" xfId="4" applyNumberFormat="1" applyFont="1" applyFill="1" applyBorder="1" applyAlignment="1">
      <alignment vertical="center"/>
    </xf>
    <xf numFmtId="0" fontId="9" fillId="0" borderId="0" xfId="0" applyFont="1" applyFill="1" applyBorder="1" applyAlignment="1">
      <alignment vertical="center"/>
    </xf>
    <xf numFmtId="0" fontId="25" fillId="0" borderId="0" xfId="0" applyFont="1" applyFill="1" applyBorder="1" applyAlignment="1">
      <alignment vertical="center"/>
    </xf>
    <xf numFmtId="165" fontId="9" fillId="0" borderId="0" xfId="4" applyNumberFormat="1" applyFont="1" applyFill="1" applyBorder="1" applyAlignment="1">
      <alignment vertical="center"/>
    </xf>
    <xf numFmtId="0" fontId="11" fillId="0" borderId="0" xfId="0" applyFont="1" applyFill="1" applyBorder="1" applyAlignment="1">
      <alignment vertical="center"/>
    </xf>
    <xf numFmtId="0" fontId="11" fillId="0" borderId="2" xfId="0" applyFont="1" applyFill="1" applyBorder="1" applyAlignment="1">
      <alignment vertical="center"/>
    </xf>
    <xf numFmtId="165" fontId="9" fillId="0" borderId="2" xfId="4" applyNumberFormat="1" applyFont="1" applyFill="1" applyBorder="1" applyAlignment="1">
      <alignment horizontal="center" vertical="center" wrapText="1"/>
    </xf>
    <xf numFmtId="0" fontId="9" fillId="0" borderId="2" xfId="0" applyFont="1" applyFill="1" applyBorder="1" applyAlignment="1">
      <alignment vertical="center"/>
    </xf>
    <xf numFmtId="0" fontId="11" fillId="0" borderId="2" xfId="0"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0" xfId="0" applyFont="1" applyFill="1" applyBorder="1" applyAlignment="1">
      <alignment horizontal="center" vertical="center" wrapText="1"/>
    </xf>
    <xf numFmtId="3" fontId="9" fillId="0" borderId="2" xfId="4" applyNumberFormat="1" applyFont="1" applyFill="1" applyBorder="1" applyAlignment="1">
      <alignment horizontal="center" vertical="center" wrapText="1"/>
    </xf>
    <xf numFmtId="0" fontId="6" fillId="0" borderId="0" xfId="0" applyFont="1" applyFill="1" applyBorder="1" applyAlignment="1">
      <alignment vertical="center"/>
    </xf>
    <xf numFmtId="0" fontId="11" fillId="0" borderId="2" xfId="0" applyFont="1" applyFill="1" applyBorder="1" applyAlignment="1">
      <alignment horizontal="right" vertical="center" wrapText="1"/>
    </xf>
    <xf numFmtId="3" fontId="9" fillId="0" borderId="2" xfId="0" applyNumberFormat="1" applyFont="1" applyFill="1" applyBorder="1" applyAlignment="1">
      <alignment vertical="center"/>
    </xf>
    <xf numFmtId="3" fontId="9" fillId="0" borderId="2" xfId="4" applyNumberFormat="1" applyFont="1" applyFill="1" applyBorder="1" applyAlignment="1">
      <alignment horizontal="left" vertical="center"/>
    </xf>
    <xf numFmtId="0" fontId="11" fillId="0" borderId="2" xfId="0" applyFont="1" applyFill="1" applyBorder="1" applyAlignment="1">
      <alignment vertical="center" wrapText="1"/>
    </xf>
    <xf numFmtId="3" fontId="9" fillId="0" borderId="2" xfId="4" applyNumberFormat="1" applyFont="1" applyFill="1" applyBorder="1" applyAlignment="1">
      <alignment vertical="center"/>
    </xf>
    <xf numFmtId="0" fontId="9" fillId="0" borderId="4" xfId="0" applyFont="1" applyFill="1" applyBorder="1" applyAlignment="1">
      <alignment vertical="center" wrapText="1"/>
    </xf>
    <xf numFmtId="0" fontId="9" fillId="0" borderId="0" xfId="0" applyFont="1" applyFill="1" applyAlignment="1">
      <alignment horizontal="left"/>
    </xf>
    <xf numFmtId="0" fontId="9" fillId="0" borderId="2" xfId="0" applyFont="1" applyFill="1" applyBorder="1" applyAlignment="1">
      <alignment horizontal="right" vertical="center" wrapText="1"/>
    </xf>
    <xf numFmtId="0" fontId="9" fillId="0" borderId="0" xfId="0" applyFont="1" applyFill="1" applyAlignment="1">
      <alignment horizontal="left" vertical="center"/>
    </xf>
    <xf numFmtId="3" fontId="9" fillId="0" borderId="4" xfId="0" applyNumberFormat="1" applyFont="1" applyFill="1" applyBorder="1" applyAlignment="1">
      <alignment vertical="center"/>
    </xf>
    <xf numFmtId="3" fontId="9" fillId="0" borderId="4" xfId="4" applyNumberFormat="1" applyFont="1" applyFill="1" applyBorder="1" applyAlignment="1">
      <alignment vertical="center"/>
    </xf>
    <xf numFmtId="0" fontId="9" fillId="0" borderId="2" xfId="0" applyFont="1" applyFill="1" applyBorder="1" applyAlignment="1">
      <alignment vertical="center" wrapText="1"/>
    </xf>
    <xf numFmtId="0" fontId="26" fillId="0" borderId="2" xfId="0" applyFont="1" applyFill="1" applyBorder="1" applyAlignment="1">
      <alignment horizontal="left" vertical="center" wrapText="1"/>
    </xf>
    <xf numFmtId="0" fontId="11" fillId="5" borderId="2" xfId="0" applyFont="1" applyFill="1" applyBorder="1" applyAlignment="1">
      <alignment horizontal="right" vertical="center" wrapText="1"/>
    </xf>
    <xf numFmtId="3" fontId="11" fillId="5" borderId="2" xfId="0" applyNumberFormat="1" applyFont="1" applyFill="1" applyBorder="1" applyAlignment="1">
      <alignment horizontal="right" vertical="center"/>
    </xf>
    <xf numFmtId="0" fontId="11" fillId="0" borderId="0" xfId="0" applyFont="1" applyFill="1" applyBorder="1" applyAlignment="1">
      <alignment horizontal="center" vertical="center"/>
    </xf>
    <xf numFmtId="3" fontId="11" fillId="5" borderId="2" xfId="4" applyNumberFormat="1" applyFont="1" applyFill="1" applyBorder="1" applyAlignment="1">
      <alignment horizontal="right" vertical="center"/>
    </xf>
    <xf numFmtId="0" fontId="11" fillId="5" borderId="2" xfId="0" applyFont="1" applyFill="1" applyBorder="1" applyAlignment="1">
      <alignment vertical="center" wrapText="1"/>
    </xf>
    <xf numFmtId="0" fontId="11" fillId="0" borderId="0" xfId="0" applyFont="1" applyFill="1" applyBorder="1" applyAlignment="1">
      <alignment horizontal="right" vertical="center" wrapText="1"/>
    </xf>
    <xf numFmtId="165" fontId="11" fillId="0" borderId="0" xfId="0" applyNumberFormat="1" applyFont="1" applyFill="1" applyBorder="1" applyAlignment="1">
      <alignment vertical="center"/>
    </xf>
    <xf numFmtId="165" fontId="11" fillId="0" borderId="0" xfId="4" applyNumberFormat="1" applyFont="1" applyFill="1" applyBorder="1" applyAlignment="1">
      <alignment vertical="center"/>
    </xf>
    <xf numFmtId="0" fontId="11" fillId="0" borderId="0" xfId="0" applyFont="1" applyFill="1" applyBorder="1" applyAlignment="1">
      <alignment vertical="center" wrapText="1"/>
    </xf>
    <xf numFmtId="0" fontId="11" fillId="0" borderId="5" xfId="0" applyFont="1" applyFill="1" applyBorder="1" applyAlignment="1">
      <alignment horizontal="center" vertical="center"/>
    </xf>
    <xf numFmtId="0" fontId="12" fillId="0" borderId="0" xfId="0" applyFont="1" applyFill="1" applyAlignment="1">
      <alignment vertical="center"/>
    </xf>
    <xf numFmtId="0" fontId="12" fillId="0" borderId="0" xfId="1" applyFont="1" applyFill="1"/>
    <xf numFmtId="0" fontId="9" fillId="0" borderId="0" xfId="1" applyFont="1" applyAlignment="1">
      <alignment vertical="center" wrapText="1"/>
    </xf>
    <xf numFmtId="0" fontId="9" fillId="2" borderId="0" xfId="1" applyFont="1" applyFill="1" applyAlignment="1">
      <alignment vertical="center"/>
    </xf>
    <xf numFmtId="165" fontId="9" fillId="2" borderId="0" xfId="2" applyNumberFormat="1" applyFont="1" applyFill="1" applyAlignment="1">
      <alignment vertical="center"/>
    </xf>
    <xf numFmtId="0" fontId="7" fillId="2" borderId="0" xfId="1" applyFont="1" applyFill="1" applyBorder="1" applyAlignment="1">
      <alignment vertical="center"/>
    </xf>
    <xf numFmtId="165" fontId="7" fillId="2" borderId="0" xfId="2" applyNumberFormat="1" applyFont="1" applyFill="1" applyBorder="1" applyAlignment="1">
      <alignment vertical="center"/>
    </xf>
    <xf numFmtId="0" fontId="9" fillId="0" borderId="0" xfId="1" applyFont="1" applyBorder="1" applyAlignment="1">
      <alignment vertical="center" wrapText="1"/>
    </xf>
    <xf numFmtId="0" fontId="9" fillId="0" borderId="2" xfId="1" applyFont="1" applyFill="1" applyBorder="1" applyAlignment="1">
      <alignment vertical="center" wrapText="1"/>
    </xf>
    <xf numFmtId="3" fontId="9" fillId="0" borderId="2" xfId="2" applyNumberFormat="1" applyFont="1" applyBorder="1" applyAlignment="1">
      <alignment horizontal="right" vertical="center"/>
    </xf>
    <xf numFmtId="0" fontId="9" fillId="0" borderId="0" xfId="1" applyFont="1" applyBorder="1" applyAlignment="1">
      <alignment vertical="center"/>
    </xf>
    <xf numFmtId="0" fontId="11" fillId="0" borderId="2" xfId="1" applyFont="1" applyBorder="1" applyAlignment="1">
      <alignment vertical="center" wrapText="1"/>
    </xf>
    <xf numFmtId="0" fontId="9" fillId="2" borderId="2" xfId="1" applyFont="1" applyFill="1" applyBorder="1" applyAlignment="1">
      <alignment horizontal="right" vertical="center"/>
    </xf>
    <xf numFmtId="0" fontId="9" fillId="2" borderId="2" xfId="1" applyFont="1" applyFill="1" applyBorder="1" applyAlignment="1">
      <alignment horizontal="left" vertical="center"/>
    </xf>
    <xf numFmtId="0" fontId="12" fillId="2" borderId="2" xfId="1" applyFont="1" applyFill="1" applyBorder="1" applyAlignment="1">
      <alignment horizontal="right" vertical="center"/>
    </xf>
    <xf numFmtId="3" fontId="9" fillId="0" borderId="4" xfId="2" applyNumberFormat="1" applyFont="1" applyBorder="1" applyAlignment="1">
      <alignment horizontal="right" vertical="center"/>
    </xf>
    <xf numFmtId="0" fontId="12" fillId="2" borderId="2" xfId="1" applyFont="1" applyFill="1" applyBorder="1" applyAlignment="1">
      <alignment horizontal="left" vertical="center"/>
    </xf>
    <xf numFmtId="0" fontId="9" fillId="0" borderId="2" xfId="1" applyFont="1" applyBorder="1" applyAlignment="1">
      <alignment horizontal="right" vertical="center" wrapText="1"/>
    </xf>
    <xf numFmtId="0" fontId="9" fillId="2" borderId="2" xfId="1" applyFont="1" applyFill="1" applyBorder="1" applyAlignment="1">
      <alignment horizontal="right" vertical="center" wrapText="1"/>
    </xf>
    <xf numFmtId="0" fontId="9" fillId="0" borderId="0" xfId="1" applyFont="1" applyBorder="1" applyAlignment="1">
      <alignment horizontal="center" vertical="center"/>
    </xf>
    <xf numFmtId="3" fontId="12" fillId="0" borderId="4" xfId="2" applyNumberFormat="1" applyFont="1" applyBorder="1" applyAlignment="1">
      <alignment horizontal="right" vertical="center"/>
    </xf>
    <xf numFmtId="0" fontId="12" fillId="0" borderId="2" xfId="1" applyFont="1" applyFill="1" applyBorder="1" applyAlignment="1">
      <alignment horizontal="right" vertical="center" wrapText="1"/>
    </xf>
    <xf numFmtId="0" fontId="12" fillId="0" borderId="2" xfId="1" applyFont="1" applyBorder="1" applyAlignment="1">
      <alignment horizontal="left" vertical="center" wrapText="1"/>
    </xf>
    <xf numFmtId="0" fontId="12" fillId="0" borderId="2" xfId="1" applyFont="1" applyFill="1" applyBorder="1" applyAlignment="1">
      <alignment horizontal="right" vertical="center"/>
    </xf>
    <xf numFmtId="3" fontId="12" fillId="0" borderId="4" xfId="2" applyNumberFormat="1" applyFont="1" applyFill="1" applyBorder="1" applyAlignment="1">
      <alignment horizontal="right" vertical="center"/>
    </xf>
    <xf numFmtId="0" fontId="12" fillId="0" borderId="2" xfId="1" applyFont="1" applyFill="1" applyBorder="1" applyAlignment="1">
      <alignment horizontal="left" vertical="center"/>
    </xf>
    <xf numFmtId="0" fontId="9" fillId="8" borderId="0" xfId="1" applyFont="1" applyFill="1" applyBorder="1" applyAlignment="1">
      <alignment horizontal="center" vertical="center"/>
    </xf>
    <xf numFmtId="0" fontId="0" fillId="8" borderId="0" xfId="0" applyFill="1"/>
    <xf numFmtId="0" fontId="11" fillId="9" borderId="3" xfId="1" applyFont="1" applyFill="1" applyBorder="1" applyAlignment="1">
      <alignment horizontal="right" vertical="center" wrapText="1"/>
    </xf>
    <xf numFmtId="3" fontId="11" fillId="9" borderId="5" xfId="2" quotePrefix="1" applyNumberFormat="1" applyFont="1" applyFill="1" applyBorder="1" applyAlignment="1">
      <alignment horizontal="right" vertical="center"/>
    </xf>
    <xf numFmtId="0" fontId="11" fillId="9" borderId="23" xfId="1" applyFont="1" applyFill="1" applyBorder="1" applyAlignment="1">
      <alignment horizontal="right" vertical="center" wrapText="1"/>
    </xf>
    <xf numFmtId="3" fontId="9" fillId="9" borderId="23" xfId="2" applyNumberFormat="1" applyFont="1" applyFill="1" applyBorder="1" applyAlignment="1">
      <alignment horizontal="right" vertical="center"/>
    </xf>
    <xf numFmtId="0" fontId="11" fillId="9" borderId="3" xfId="1" applyFont="1" applyFill="1" applyBorder="1" applyAlignment="1">
      <alignment horizontal="left" vertical="center" wrapText="1"/>
    </xf>
    <xf numFmtId="0" fontId="11" fillId="9" borderId="23" xfId="1" applyFont="1" applyFill="1" applyBorder="1" applyAlignment="1">
      <alignment horizontal="left" vertical="center" wrapText="1"/>
    </xf>
    <xf numFmtId="0" fontId="11" fillId="9" borderId="2" xfId="1" applyFont="1" applyFill="1" applyBorder="1" applyAlignment="1">
      <alignment horizontal="right" vertical="center" wrapText="1"/>
    </xf>
    <xf numFmtId="3" fontId="11" fillId="9" borderId="2" xfId="2" quotePrefix="1" applyNumberFormat="1" applyFont="1" applyFill="1" applyBorder="1" applyAlignment="1">
      <alignment horizontal="right" vertical="center"/>
    </xf>
    <xf numFmtId="0" fontId="11" fillId="9" borderId="2" xfId="1" applyFont="1" applyFill="1" applyBorder="1" applyAlignment="1">
      <alignment horizontal="left" vertical="center" wrapText="1"/>
    </xf>
    <xf numFmtId="0" fontId="3" fillId="0" borderId="0" xfId="1" applyFont="1"/>
    <xf numFmtId="0" fontId="1" fillId="2" borderId="0" xfId="0" applyFont="1" applyFill="1" applyBorder="1" applyAlignment="1">
      <alignment vertical="center"/>
    </xf>
    <xf numFmtId="165" fontId="9" fillId="2" borderId="0" xfId="5" applyNumberFormat="1" applyFont="1" applyFill="1"/>
    <xf numFmtId="0" fontId="28" fillId="0" borderId="0" xfId="1" applyFont="1" applyFill="1" applyBorder="1" applyAlignment="1">
      <alignment horizontal="center" vertical="center"/>
    </xf>
    <xf numFmtId="0" fontId="21" fillId="2" borderId="0" xfId="1" applyFont="1" applyFill="1" applyBorder="1" applyAlignment="1">
      <alignment horizontal="left" vertical="center"/>
    </xf>
    <xf numFmtId="165" fontId="7" fillId="0" borderId="0" xfId="5" applyNumberFormat="1" applyFont="1" applyFill="1" applyBorder="1" applyAlignment="1">
      <alignment vertical="center"/>
    </xf>
    <xf numFmtId="0" fontId="21" fillId="4" borderId="0" xfId="1" applyFont="1" applyFill="1" applyBorder="1" applyAlignment="1">
      <alignment horizontal="centerContinuous" vertical="center"/>
    </xf>
    <xf numFmtId="0" fontId="7" fillId="2" borderId="0" xfId="0" applyFont="1" applyFill="1" applyBorder="1" applyAlignment="1">
      <alignment vertical="center"/>
    </xf>
    <xf numFmtId="165" fontId="7" fillId="2" borderId="0" xfId="5" applyNumberFormat="1" applyFont="1" applyFill="1" applyBorder="1" applyAlignment="1">
      <alignment vertical="center"/>
    </xf>
    <xf numFmtId="0" fontId="1" fillId="2" borderId="0" xfId="0" applyFont="1" applyFill="1" applyBorder="1" applyAlignment="1">
      <alignment horizontal="left" vertical="center"/>
    </xf>
    <xf numFmtId="0" fontId="9" fillId="0" borderId="25" xfId="1" applyFont="1" applyBorder="1" applyAlignment="1">
      <alignment vertical="center"/>
    </xf>
    <xf numFmtId="0" fontId="9" fillId="0" borderId="26" xfId="1" applyFont="1" applyBorder="1" applyAlignment="1">
      <alignment vertical="center"/>
    </xf>
    <xf numFmtId="3" fontId="9" fillId="0" borderId="26" xfId="1" applyNumberFormat="1" applyFont="1" applyBorder="1" applyAlignment="1">
      <alignment horizontal="right" vertical="center"/>
    </xf>
    <xf numFmtId="0" fontId="11" fillId="0" borderId="0" xfId="1" applyFont="1" applyBorder="1" applyAlignment="1">
      <alignment horizontal="right" vertical="center" wrapText="1"/>
    </xf>
    <xf numFmtId="0" fontId="12" fillId="0" borderId="0" xfId="1" applyFont="1"/>
    <xf numFmtId="0" fontId="11" fillId="0" borderId="0" xfId="1" applyFont="1" applyBorder="1" applyAlignment="1">
      <alignment horizontal="center" vertical="center" wrapText="1"/>
    </xf>
    <xf numFmtId="0" fontId="9" fillId="9" borderId="24" xfId="1" applyFont="1" applyFill="1" applyBorder="1" applyAlignment="1">
      <alignment horizontal="center" vertical="center" wrapText="1"/>
    </xf>
    <xf numFmtId="0" fontId="11" fillId="9" borderId="24" xfId="1" applyFont="1" applyFill="1" applyBorder="1" applyAlignment="1">
      <alignment horizontal="center" vertical="center" wrapText="1"/>
    </xf>
    <xf numFmtId="0" fontId="11" fillId="9" borderId="27" xfId="1" applyFont="1" applyFill="1" applyBorder="1" applyAlignment="1">
      <alignment horizontal="centerContinuous" vertical="center" wrapText="1"/>
    </xf>
    <xf numFmtId="0" fontId="11" fillId="9" borderId="28" xfId="1" applyFont="1" applyFill="1" applyBorder="1" applyAlignment="1">
      <alignment horizontal="centerContinuous" vertical="center" wrapText="1"/>
    </xf>
    <xf numFmtId="0" fontId="11" fillId="9" borderId="2" xfId="0" applyFont="1" applyFill="1" applyBorder="1" applyAlignment="1">
      <alignment horizontal="center" vertical="center"/>
    </xf>
    <xf numFmtId="0" fontId="9" fillId="9" borderId="2" xfId="0" applyFont="1" applyFill="1" applyBorder="1" applyAlignment="1">
      <alignment horizontal="center" vertical="center"/>
    </xf>
    <xf numFmtId="0" fontId="11" fillId="9" borderId="2" xfId="0" applyFont="1" applyFill="1" applyBorder="1" applyAlignment="1">
      <alignment horizontal="center" vertical="center" wrapText="1"/>
    </xf>
    <xf numFmtId="0" fontId="11" fillId="9" borderId="2" xfId="0" applyFont="1" applyFill="1" applyBorder="1" applyAlignment="1">
      <alignment horizontal="left" vertical="center" wrapText="1"/>
    </xf>
    <xf numFmtId="0" fontId="9" fillId="9" borderId="2" xfId="1" applyFont="1" applyFill="1" applyBorder="1" applyAlignment="1">
      <alignment horizontal="center" vertical="center" wrapText="1"/>
    </xf>
    <xf numFmtId="0" fontId="11" fillId="9" borderId="2" xfId="1" applyFont="1" applyFill="1" applyBorder="1" applyAlignment="1">
      <alignment vertical="center" wrapText="1"/>
    </xf>
    <xf numFmtId="0" fontId="11" fillId="9" borderId="2" xfId="1" quotePrefix="1" applyFont="1" applyFill="1" applyBorder="1" applyAlignment="1">
      <alignment horizontal="center" vertical="center"/>
    </xf>
    <xf numFmtId="0" fontId="9" fillId="10" borderId="2" xfId="0" applyFont="1" applyFill="1" applyBorder="1" applyAlignment="1">
      <alignment horizontal="left" vertical="center" wrapText="1"/>
    </xf>
    <xf numFmtId="3" fontId="11" fillId="10" borderId="2" xfId="0" applyNumberFormat="1" applyFont="1" applyFill="1" applyBorder="1" applyAlignment="1">
      <alignment horizontal="right" vertical="center"/>
    </xf>
    <xf numFmtId="0" fontId="11" fillId="10" borderId="2" xfId="0" applyFont="1" applyFill="1" applyBorder="1" applyAlignment="1">
      <alignment vertical="center" wrapText="1"/>
    </xf>
    <xf numFmtId="0" fontId="11" fillId="10" borderId="2" xfId="0" applyFont="1" applyFill="1" applyBorder="1" applyAlignment="1">
      <alignment horizontal="center" vertical="center" wrapText="1"/>
    </xf>
    <xf numFmtId="3" fontId="11" fillId="10" borderId="2" xfId="0" applyNumberFormat="1" applyFont="1" applyFill="1" applyBorder="1" applyAlignment="1">
      <alignment vertical="center"/>
    </xf>
    <xf numFmtId="3" fontId="11" fillId="9" borderId="2" xfId="0" applyNumberFormat="1" applyFont="1" applyFill="1" applyBorder="1" applyAlignment="1">
      <alignment vertical="center"/>
    </xf>
    <xf numFmtId="0" fontId="11" fillId="9" borderId="2" xfId="0" applyFont="1" applyFill="1" applyBorder="1" applyAlignment="1">
      <alignment horizontal="left" vertical="center"/>
    </xf>
    <xf numFmtId="0" fontId="19" fillId="0" borderId="0" xfId="0" applyFont="1" applyFill="1" applyBorder="1" applyAlignment="1">
      <alignment horizontal="centerContinuous" vertical="center"/>
    </xf>
    <xf numFmtId="0" fontId="27" fillId="0" borderId="0" xfId="0" applyFont="1" applyFill="1" applyBorder="1" applyAlignment="1">
      <alignment horizontal="centerContinuous" vertical="center"/>
    </xf>
    <xf numFmtId="0" fontId="5" fillId="0" borderId="0" xfId="0" applyFont="1" applyFill="1" applyBorder="1" applyAlignment="1">
      <alignment horizontal="centerContinuous"/>
    </xf>
    <xf numFmtId="0" fontId="5" fillId="0" borderId="0" xfId="0" applyFont="1" applyFill="1" applyBorder="1" applyAlignment="1">
      <alignment vertical="center"/>
    </xf>
    <xf numFmtId="0" fontId="9" fillId="0" borderId="0" xfId="0" applyFont="1" applyFill="1" applyBorder="1" applyAlignment="1"/>
    <xf numFmtId="0" fontId="30" fillId="0" borderId="0" xfId="0" applyFont="1" applyFill="1" applyBorder="1" applyAlignment="1">
      <alignment horizontal="left"/>
    </xf>
    <xf numFmtId="0" fontId="31" fillId="0" borderId="32" xfId="0" applyFont="1" applyFill="1" applyBorder="1" applyAlignment="1">
      <alignment horizontal="right" vertical="center" wrapText="1"/>
    </xf>
    <xf numFmtId="0" fontId="31" fillId="0" borderId="5" xfId="0" applyFont="1" applyFill="1" applyBorder="1" applyAlignment="1">
      <alignment horizontal="center" vertical="center" wrapText="1"/>
    </xf>
    <xf numFmtId="0" fontId="31" fillId="0" borderId="33" xfId="0" applyFont="1" applyFill="1" applyBorder="1" applyAlignment="1">
      <alignment horizontal="center" vertical="center" wrapText="1"/>
    </xf>
    <xf numFmtId="0" fontId="33" fillId="11" borderId="34" xfId="0" applyFont="1" applyFill="1" applyBorder="1" applyAlignment="1">
      <alignment horizontal="right" vertical="center" wrapText="1"/>
    </xf>
    <xf numFmtId="49" fontId="32" fillId="11" borderId="2" xfId="0" applyNumberFormat="1" applyFont="1" applyFill="1" applyBorder="1" applyAlignment="1">
      <alignment horizontal="left" vertical="center" wrapText="1"/>
    </xf>
    <xf numFmtId="0" fontId="32" fillId="0" borderId="4" xfId="0" applyFont="1" applyBorder="1" applyAlignment="1">
      <alignment vertical="center" wrapText="1"/>
    </xf>
    <xf numFmtId="0" fontId="32" fillId="2" borderId="4" xfId="0" applyFont="1" applyFill="1" applyBorder="1" applyAlignment="1">
      <alignment vertical="center" wrapText="1"/>
    </xf>
    <xf numFmtId="0" fontId="32" fillId="2" borderId="35" xfId="0" applyFont="1" applyFill="1" applyBorder="1" applyAlignment="1">
      <alignment vertical="center" wrapText="1"/>
    </xf>
    <xf numFmtId="0" fontId="32" fillId="2" borderId="36" xfId="0" applyFont="1" applyFill="1" applyBorder="1" applyAlignment="1">
      <alignment vertical="center" wrapText="1"/>
    </xf>
    <xf numFmtId="0" fontId="32" fillId="0" borderId="38" xfId="0" applyFont="1" applyBorder="1" applyAlignment="1">
      <alignment vertical="center"/>
    </xf>
    <xf numFmtId="3" fontId="32" fillId="0" borderId="39" xfId="0" applyNumberFormat="1" applyFont="1" applyFill="1" applyBorder="1" applyAlignment="1">
      <alignment vertical="center" wrapText="1"/>
    </xf>
    <xf numFmtId="3" fontId="32" fillId="0" borderId="3" xfId="0" applyNumberFormat="1" applyFont="1" applyFill="1" applyBorder="1" applyAlignment="1">
      <alignment vertical="center" wrapText="1"/>
    </xf>
    <xf numFmtId="3" fontId="32" fillId="0" borderId="3" xfId="0" applyNumberFormat="1" applyFont="1" applyBorder="1" applyAlignment="1">
      <alignment vertical="center" wrapText="1"/>
    </xf>
    <xf numFmtId="3" fontId="32" fillId="0" borderId="16" xfId="0" applyNumberFormat="1" applyFont="1" applyBorder="1" applyAlignment="1">
      <alignment vertical="center" wrapText="1"/>
    </xf>
    <xf numFmtId="3" fontId="32" fillId="0" borderId="6" xfId="0" applyNumberFormat="1" applyFont="1" applyFill="1" applyBorder="1" applyAlignment="1">
      <alignment vertical="center" wrapText="1"/>
    </xf>
    <xf numFmtId="3" fontId="32" fillId="0" borderId="6" xfId="0" applyNumberFormat="1" applyFont="1" applyBorder="1" applyAlignment="1">
      <alignment vertical="center" wrapText="1"/>
    </xf>
    <xf numFmtId="3" fontId="32" fillId="0" borderId="41" xfId="0" applyNumberFormat="1" applyFont="1" applyBorder="1" applyAlignment="1">
      <alignment vertical="center" wrapText="1"/>
    </xf>
    <xf numFmtId="3" fontId="32" fillId="0" borderId="43" xfId="0" applyNumberFormat="1" applyFont="1" applyBorder="1" applyAlignment="1">
      <alignment vertical="center" wrapText="1"/>
    </xf>
    <xf numFmtId="3" fontId="32" fillId="0" borderId="44" xfId="0" applyNumberFormat="1" applyFont="1" applyBorder="1" applyAlignment="1">
      <alignment vertical="center" wrapText="1"/>
    </xf>
    <xf numFmtId="3" fontId="32" fillId="0" borderId="45" xfId="0" applyNumberFormat="1" applyFont="1" applyBorder="1" applyAlignment="1">
      <alignment vertical="center" wrapText="1"/>
    </xf>
    <xf numFmtId="3" fontId="32" fillId="0" borderId="43" xfId="0" applyNumberFormat="1" applyFont="1" applyFill="1" applyBorder="1" applyAlignment="1">
      <alignment vertical="center" wrapText="1"/>
    </xf>
    <xf numFmtId="3" fontId="31" fillId="0" borderId="43" xfId="0" applyNumberFormat="1" applyFont="1" applyFill="1" applyBorder="1" applyAlignment="1">
      <alignment vertical="center" wrapText="1"/>
    </xf>
    <xf numFmtId="3" fontId="31" fillId="0" borderId="43" xfId="0" applyNumberFormat="1" applyFont="1" applyBorder="1" applyAlignment="1">
      <alignment vertical="center" wrapText="1"/>
    </xf>
    <xf numFmtId="3" fontId="31" fillId="0" borderId="44" xfId="0" applyNumberFormat="1" applyFont="1" applyBorder="1" applyAlignment="1">
      <alignment vertical="center" wrapText="1"/>
    </xf>
    <xf numFmtId="0" fontId="32" fillId="0" borderId="46" xfId="0" applyFont="1" applyBorder="1" applyAlignment="1">
      <alignment vertical="center" wrapText="1"/>
    </xf>
    <xf numFmtId="3" fontId="32" fillId="0" borderId="5" xfId="0" applyNumberFormat="1" applyFont="1" applyFill="1" applyBorder="1" applyAlignment="1">
      <alignment vertical="center" wrapText="1"/>
    </xf>
    <xf numFmtId="3" fontId="32" fillId="0" borderId="5" xfId="0" applyNumberFormat="1" applyFont="1" applyBorder="1" applyAlignment="1">
      <alignment vertical="center" wrapText="1"/>
    </xf>
    <xf numFmtId="3" fontId="32" fillId="0" borderId="47" xfId="0" applyNumberFormat="1" applyFont="1" applyBorder="1" applyAlignment="1">
      <alignment vertical="center" wrapText="1"/>
    </xf>
    <xf numFmtId="0" fontId="32" fillId="0" borderId="0" xfId="0" applyFont="1" applyFill="1" applyAlignment="1">
      <alignment vertical="center" wrapText="1"/>
    </xf>
    <xf numFmtId="0" fontId="32" fillId="0" borderId="0" xfId="0" applyFont="1" applyAlignment="1">
      <alignment vertical="center" wrapText="1"/>
    </xf>
    <xf numFmtId="0" fontId="33" fillId="0" borderId="0" xfId="0" applyFont="1" applyFill="1" applyBorder="1" applyAlignment="1">
      <alignment horizontal="left" vertical="center" wrapText="1"/>
    </xf>
    <xf numFmtId="0" fontId="32" fillId="11" borderId="50" xfId="0" applyFont="1" applyFill="1" applyBorder="1" applyAlignment="1">
      <alignment vertical="center" wrapText="1"/>
    </xf>
    <xf numFmtId="0" fontId="32" fillId="11" borderId="51" xfId="0" applyFont="1" applyFill="1" applyBorder="1" applyAlignment="1">
      <alignment vertical="center" wrapText="1"/>
    </xf>
    <xf numFmtId="0" fontId="31" fillId="9" borderId="29" xfId="0" applyFont="1" applyFill="1" applyBorder="1" applyAlignment="1">
      <alignment horizontal="left" vertical="center" wrapText="1"/>
    </xf>
    <xf numFmtId="0" fontId="31" fillId="9" borderId="30" xfId="0" applyFont="1" applyFill="1" applyBorder="1" applyAlignment="1">
      <alignment horizontal="center" vertical="center" wrapText="1"/>
    </xf>
    <xf numFmtId="0" fontId="31" fillId="9" borderId="31" xfId="0" applyFont="1" applyFill="1" applyBorder="1" applyAlignment="1">
      <alignment horizontal="center" vertical="center" wrapText="1"/>
    </xf>
    <xf numFmtId="0" fontId="31" fillId="9" borderId="37" xfId="0" applyFont="1" applyFill="1" applyBorder="1" applyAlignment="1">
      <alignment horizontal="left" vertical="center" wrapText="1"/>
    </xf>
    <xf numFmtId="0" fontId="33" fillId="9" borderId="14" xfId="0" applyFont="1" applyFill="1" applyBorder="1" applyAlignment="1">
      <alignment vertical="center" wrapText="1"/>
    </xf>
    <xf numFmtId="0" fontId="32" fillId="9" borderId="14" xfId="0" applyFont="1" applyFill="1" applyBorder="1" applyAlignment="1">
      <alignment vertical="center" wrapText="1"/>
    </xf>
    <xf numFmtId="0" fontId="32" fillId="9" borderId="26" xfId="0" applyFont="1" applyFill="1" applyBorder="1" applyAlignment="1">
      <alignment vertical="center" wrapText="1"/>
    </xf>
    <xf numFmtId="0" fontId="34" fillId="10" borderId="34" xfId="0" applyFont="1" applyFill="1" applyBorder="1" applyAlignment="1">
      <alignment horizontal="left" vertical="center" wrapText="1"/>
    </xf>
    <xf numFmtId="3" fontId="31" fillId="10" borderId="2" xfId="0" applyNumberFormat="1" applyFont="1" applyFill="1" applyBorder="1" applyAlignment="1">
      <alignment vertical="center" wrapText="1"/>
    </xf>
    <xf numFmtId="3" fontId="31" fillId="10" borderId="13" xfId="0" applyNumberFormat="1" applyFont="1" applyFill="1" applyBorder="1" applyAlignment="1">
      <alignment vertical="center" wrapText="1"/>
    </xf>
    <xf numFmtId="3" fontId="31" fillId="10" borderId="26" xfId="0" applyNumberFormat="1" applyFont="1" applyFill="1" applyBorder="1" applyAlignment="1">
      <alignment vertical="center" wrapText="1"/>
    </xf>
    <xf numFmtId="0" fontId="31" fillId="10" borderId="34" xfId="0" applyFont="1" applyFill="1" applyBorder="1" applyAlignment="1">
      <alignment horizontal="right" vertical="center" wrapText="1"/>
    </xf>
    <xf numFmtId="0" fontId="31" fillId="9" borderId="34" xfId="0" applyFont="1" applyFill="1" applyBorder="1" applyAlignment="1">
      <alignment horizontal="left" vertical="center" wrapText="1"/>
    </xf>
    <xf numFmtId="3" fontId="32" fillId="9" borderId="13" xfId="0" applyNumberFormat="1" applyFont="1" applyFill="1" applyBorder="1" applyAlignment="1">
      <alignment vertical="center" wrapText="1"/>
    </xf>
    <xf numFmtId="3" fontId="32" fillId="9" borderId="14" xfId="0" applyNumberFormat="1" applyFont="1" applyFill="1" applyBorder="1" applyAlignment="1">
      <alignment vertical="center" wrapText="1"/>
    </xf>
    <xf numFmtId="3" fontId="32" fillId="9" borderId="26" xfId="0" applyNumberFormat="1" applyFont="1" applyFill="1" applyBorder="1" applyAlignment="1">
      <alignment vertical="center" wrapText="1"/>
    </xf>
    <xf numFmtId="0" fontId="34" fillId="10" borderId="37" xfId="0" applyFont="1" applyFill="1" applyBorder="1" applyAlignment="1">
      <alignment vertical="center" wrapText="1"/>
    </xf>
    <xf numFmtId="3" fontId="31" fillId="10" borderId="15" xfId="0" applyNumberFormat="1" applyFont="1" applyFill="1" applyBorder="1" applyAlignment="1">
      <alignment vertical="center" wrapText="1"/>
    </xf>
    <xf numFmtId="3" fontId="31" fillId="10" borderId="26" xfId="0" applyNumberFormat="1" applyFont="1" applyFill="1" applyBorder="1" applyAlignment="1">
      <alignment horizontal="right" vertical="center" wrapText="1"/>
    </xf>
    <xf numFmtId="0" fontId="31" fillId="9" borderId="48" xfId="0" applyFont="1" applyFill="1" applyBorder="1" applyAlignment="1">
      <alignment horizontal="right" vertical="center" wrapText="1"/>
    </xf>
    <xf numFmtId="3" fontId="31" fillId="9" borderId="3" xfId="0" applyNumberFormat="1" applyFont="1" applyFill="1" applyBorder="1" applyAlignment="1">
      <alignment vertical="center" wrapText="1"/>
    </xf>
    <xf numFmtId="3" fontId="31" fillId="9" borderId="16" xfId="0" applyNumberFormat="1" applyFont="1" applyFill="1" applyBorder="1" applyAlignment="1">
      <alignment vertical="center" wrapText="1"/>
    </xf>
    <xf numFmtId="3" fontId="31" fillId="9" borderId="40" xfId="0" applyNumberFormat="1" applyFont="1" applyFill="1" applyBorder="1" applyAlignment="1">
      <alignment horizontal="right" vertical="center" wrapText="1"/>
    </xf>
    <xf numFmtId="0" fontId="31" fillId="10" borderId="29" xfId="0" applyFont="1" applyFill="1" applyBorder="1" applyAlignment="1">
      <alignment horizontal="right" vertical="center" wrapText="1"/>
    </xf>
    <xf numFmtId="3" fontId="31" fillId="10" borderId="30" xfId="0" applyNumberFormat="1" applyFont="1" applyFill="1" applyBorder="1" applyAlignment="1">
      <alignment vertical="center" wrapText="1"/>
    </xf>
    <xf numFmtId="3" fontId="31" fillId="10" borderId="49" xfId="0" applyNumberFormat="1" applyFont="1" applyFill="1" applyBorder="1" applyAlignment="1">
      <alignment vertical="center" wrapText="1"/>
    </xf>
    <xf numFmtId="3" fontId="31" fillId="10" borderId="24" xfId="0" applyNumberFormat="1" applyFont="1" applyFill="1" applyBorder="1" applyAlignment="1">
      <alignment horizontal="right" vertical="center" wrapText="1"/>
    </xf>
    <xf numFmtId="3" fontId="9" fillId="0" borderId="13" xfId="1" applyNumberFormat="1" applyFont="1" applyFill="1" applyBorder="1" applyAlignment="1">
      <alignment horizontal="right" vertical="center" wrapText="1"/>
    </xf>
    <xf numFmtId="3" fontId="9" fillId="0" borderId="18" xfId="1" applyNumberFormat="1" applyFont="1" applyFill="1" applyBorder="1" applyAlignment="1">
      <alignment horizontal="right" vertical="center" wrapText="1"/>
    </xf>
    <xf numFmtId="3" fontId="9" fillId="0" borderId="19" xfId="1" applyNumberFormat="1" applyFont="1" applyFill="1" applyBorder="1" applyAlignment="1">
      <alignment horizontal="right" vertical="center" wrapText="1"/>
    </xf>
    <xf numFmtId="3" fontId="9" fillId="0" borderId="20" xfId="1" applyNumberFormat="1" applyFont="1" applyFill="1" applyBorder="1" applyAlignment="1">
      <alignment horizontal="right" vertical="center" wrapText="1"/>
    </xf>
    <xf numFmtId="3" fontId="9" fillId="0" borderId="15" xfId="1" applyNumberFormat="1" applyFont="1" applyFill="1" applyBorder="1" applyAlignment="1">
      <alignment horizontal="right" vertical="center" wrapText="1"/>
    </xf>
    <xf numFmtId="3" fontId="11" fillId="0" borderId="2" xfId="1" applyNumberFormat="1" applyFont="1" applyFill="1" applyBorder="1" applyAlignment="1">
      <alignment horizontal="right" vertical="center" wrapText="1"/>
    </xf>
    <xf numFmtId="3" fontId="9" fillId="0" borderId="14" xfId="1" applyNumberFormat="1" applyFont="1" applyFill="1" applyBorder="1" applyAlignment="1">
      <alignment horizontal="right" vertical="center" wrapText="1"/>
    </xf>
    <xf numFmtId="3" fontId="9" fillId="0" borderId="16" xfId="1" applyNumberFormat="1" applyFont="1" applyFill="1" applyBorder="1" applyAlignment="1">
      <alignment horizontal="right" vertical="center" wrapText="1"/>
    </xf>
    <xf numFmtId="3" fontId="9" fillId="0" borderId="21" xfId="1" applyNumberFormat="1" applyFont="1" applyFill="1" applyBorder="1" applyAlignment="1">
      <alignment horizontal="right" vertical="center" wrapText="1"/>
    </xf>
    <xf numFmtId="3" fontId="9" fillId="0" borderId="22" xfId="1" applyNumberFormat="1" applyFont="1" applyFill="1" applyBorder="1" applyAlignment="1">
      <alignment horizontal="right" vertical="center" wrapText="1"/>
    </xf>
    <xf numFmtId="3" fontId="9" fillId="0" borderId="0" xfId="0" applyNumberFormat="1" applyFont="1" applyFill="1" applyAlignment="1">
      <alignment vertical="center"/>
    </xf>
    <xf numFmtId="3" fontId="9" fillId="0" borderId="0" xfId="0" applyNumberFormat="1" applyFont="1" applyFill="1" applyAlignment="1">
      <alignment horizontal="center" vertical="center"/>
    </xf>
    <xf numFmtId="0" fontId="11" fillId="10" borderId="13" xfId="1" applyFont="1" applyFill="1" applyBorder="1" applyAlignment="1">
      <alignment horizontal="center" vertical="center" wrapText="1"/>
    </xf>
    <xf numFmtId="0" fontId="11" fillId="10" borderId="18" xfId="1" applyFont="1" applyFill="1" applyBorder="1" applyAlignment="1">
      <alignment horizontal="center" vertical="center" wrapText="1"/>
    </xf>
    <xf numFmtId="0" fontId="11" fillId="10" borderId="19" xfId="1" applyFont="1" applyFill="1" applyBorder="1" applyAlignment="1">
      <alignment horizontal="center" vertical="center" wrapText="1"/>
    </xf>
    <xf numFmtId="0" fontId="0" fillId="0" borderId="0" xfId="0"/>
    <xf numFmtId="0" fontId="16" fillId="0" borderId="0" xfId="1" applyBorder="1"/>
    <xf numFmtId="0" fontId="16" fillId="8" borderId="0" xfId="1" applyFill="1" applyBorder="1"/>
    <xf numFmtId="0" fontId="42" fillId="2" borderId="0" xfId="1" applyFont="1" applyFill="1" applyBorder="1" applyAlignment="1">
      <alignment vertical="center"/>
    </xf>
    <xf numFmtId="165" fontId="42" fillId="2" borderId="0" xfId="2" applyNumberFormat="1" applyFont="1" applyFill="1" applyBorder="1" applyAlignment="1">
      <alignment vertical="center"/>
    </xf>
    <xf numFmtId="0" fontId="44" fillId="2" borderId="0" xfId="1" applyFont="1" applyFill="1" applyBorder="1" applyAlignment="1">
      <alignment vertical="center"/>
    </xf>
    <xf numFmtId="0" fontId="44" fillId="2" borderId="2" xfId="1" applyFont="1" applyFill="1" applyBorder="1" applyAlignment="1">
      <alignment horizontal="center" vertical="center"/>
    </xf>
    <xf numFmtId="0" fontId="39" fillId="3" borderId="0" xfId="1" applyFont="1" applyFill="1" applyBorder="1" applyAlignment="1">
      <alignment vertical="center"/>
    </xf>
    <xf numFmtId="0" fontId="41" fillId="0" borderId="0" xfId="1" applyFont="1" applyFill="1" applyBorder="1" applyAlignment="1">
      <alignment horizontal="centerContinuous" vertical="center"/>
    </xf>
    <xf numFmtId="0" fontId="42" fillId="0" borderId="0" xfId="1" applyFont="1" applyFill="1" applyBorder="1" applyAlignment="1">
      <alignment vertical="center"/>
    </xf>
    <xf numFmtId="0" fontId="16" fillId="2" borderId="0" xfId="1" applyFont="1" applyFill="1"/>
    <xf numFmtId="165" fontId="16" fillId="2" borderId="0" xfId="2" applyNumberFormat="1" applyFont="1" applyFill="1"/>
    <xf numFmtId="0" fontId="46" fillId="2" borderId="0" xfId="1" applyFont="1" applyFill="1" applyAlignment="1">
      <alignment vertical="center"/>
    </xf>
    <xf numFmtId="0" fontId="16" fillId="2" borderId="0" xfId="1" applyFont="1" applyFill="1" applyAlignment="1">
      <alignment vertical="center"/>
    </xf>
    <xf numFmtId="165" fontId="16" fillId="2" borderId="0" xfId="2" applyNumberFormat="1" applyFont="1" applyFill="1" applyAlignment="1">
      <alignment vertical="center"/>
    </xf>
    <xf numFmtId="165" fontId="42" fillId="0" borderId="0" xfId="2" applyNumberFormat="1" applyFont="1" applyFill="1" applyBorder="1" applyAlignment="1">
      <alignment vertical="center"/>
    </xf>
    <xf numFmtId="0" fontId="37" fillId="0" borderId="2" xfId="1" applyFont="1" applyBorder="1" applyAlignment="1">
      <alignment vertical="center"/>
    </xf>
    <xf numFmtId="0" fontId="41" fillId="0" borderId="0" xfId="1" applyFont="1" applyFill="1" applyBorder="1" applyAlignment="1">
      <alignment horizontal="left" vertical="center"/>
    </xf>
    <xf numFmtId="0" fontId="45" fillId="2" borderId="0" xfId="1" applyFont="1" applyFill="1" applyBorder="1" applyAlignment="1">
      <alignment vertical="center"/>
    </xf>
    <xf numFmtId="165" fontId="45" fillId="2" borderId="0" xfId="2" applyNumberFormat="1" applyFont="1" applyFill="1" applyBorder="1" applyAlignment="1">
      <alignment vertical="center"/>
    </xf>
    <xf numFmtId="0" fontId="45" fillId="0" borderId="2" xfId="1" applyFont="1" applyBorder="1" applyAlignment="1">
      <alignment horizontal="center" vertical="center" wrapText="1"/>
    </xf>
    <xf numFmtId="165" fontId="45" fillId="0" borderId="2" xfId="2" applyNumberFormat="1" applyFont="1" applyBorder="1" applyAlignment="1">
      <alignment horizontal="center" vertical="center" wrapText="1"/>
    </xf>
    <xf numFmtId="0" fontId="44" fillId="0" borderId="2" xfId="1" applyFont="1" applyFill="1" applyBorder="1" applyAlignment="1">
      <alignment horizontal="right" vertical="center" wrapText="1"/>
    </xf>
    <xf numFmtId="0" fontId="44" fillId="0" borderId="2" xfId="1" applyFont="1" applyFill="1" applyBorder="1" applyAlignment="1">
      <alignment vertical="center"/>
    </xf>
    <xf numFmtId="165" fontId="44" fillId="0" borderId="2" xfId="2" applyNumberFormat="1" applyFont="1" applyFill="1" applyBorder="1" applyAlignment="1">
      <alignment horizontal="center" vertical="center"/>
    </xf>
    <xf numFmtId="165" fontId="44" fillId="0" borderId="2" xfId="2" applyNumberFormat="1" applyFont="1" applyFill="1" applyBorder="1" applyAlignment="1">
      <alignment vertical="center"/>
    </xf>
    <xf numFmtId="0" fontId="44" fillId="6" borderId="2" xfId="1" applyFont="1" applyFill="1" applyBorder="1" applyAlignment="1">
      <alignment horizontal="right" vertical="center" wrapText="1"/>
    </xf>
    <xf numFmtId="165" fontId="44" fillId="6" borderId="2" xfId="2" applyNumberFormat="1" applyFont="1" applyFill="1" applyBorder="1" applyAlignment="1">
      <alignment vertical="center"/>
    </xf>
    <xf numFmtId="165" fontId="44" fillId="0" borderId="13" xfId="2" applyNumberFormat="1" applyFont="1" applyFill="1" applyBorder="1" applyAlignment="1">
      <alignment vertical="center"/>
    </xf>
    <xf numFmtId="0" fontId="37" fillId="0" borderId="13" xfId="1" applyFont="1" applyBorder="1" applyAlignment="1">
      <alignment vertical="center"/>
    </xf>
    <xf numFmtId="0" fontId="45" fillId="0" borderId="4" xfId="1" applyFont="1" applyBorder="1" applyAlignment="1">
      <alignment horizontal="right" vertical="center"/>
    </xf>
    <xf numFmtId="0" fontId="45" fillId="0" borderId="2" xfId="1" applyFont="1" applyFill="1" applyBorder="1" applyAlignment="1">
      <alignment horizontal="right" vertical="center" wrapText="1"/>
    </xf>
    <xf numFmtId="165" fontId="45" fillId="0" borderId="2" xfId="2" applyNumberFormat="1" applyFont="1" applyFill="1" applyBorder="1" applyAlignment="1">
      <alignment vertical="center"/>
    </xf>
    <xf numFmtId="0" fontId="47" fillId="0" borderId="2" xfId="1" applyFont="1" applyFill="1" applyBorder="1" applyAlignment="1">
      <alignment horizontal="right" vertical="center" wrapText="1"/>
    </xf>
    <xf numFmtId="165" fontId="44" fillId="0" borderId="4" xfId="2" applyNumberFormat="1" applyFont="1" applyFill="1" applyBorder="1" applyAlignment="1">
      <alignment vertical="center"/>
    </xf>
    <xf numFmtId="0" fontId="37" fillId="0" borderId="15" xfId="1" applyFont="1" applyBorder="1" applyAlignment="1">
      <alignment vertical="center"/>
    </xf>
    <xf numFmtId="165" fontId="45" fillId="0" borderId="4" xfId="2" applyNumberFormat="1" applyFont="1" applyFill="1" applyBorder="1" applyAlignment="1">
      <alignment vertical="center"/>
    </xf>
    <xf numFmtId="165" fontId="45" fillId="0" borderId="4" xfId="2" applyNumberFormat="1" applyFont="1" applyBorder="1" applyAlignment="1">
      <alignment vertical="center"/>
    </xf>
    <xf numFmtId="0" fontId="48" fillId="0" borderId="0" xfId="1" applyFont="1"/>
    <xf numFmtId="0" fontId="48" fillId="8" borderId="0" xfId="1" applyFont="1" applyFill="1" applyBorder="1" applyAlignment="1">
      <alignment horizontal="left" vertical="center"/>
    </xf>
    <xf numFmtId="0" fontId="48" fillId="8" borderId="0" xfId="1" applyFont="1" applyFill="1" applyBorder="1" applyAlignment="1">
      <alignment horizontal="right" vertical="center" wrapText="1"/>
    </xf>
    <xf numFmtId="165" fontId="44" fillId="8" borderId="0" xfId="2" applyNumberFormat="1" applyFont="1" applyFill="1" applyBorder="1" applyAlignment="1">
      <alignment vertical="center"/>
    </xf>
    <xf numFmtId="0" fontId="47" fillId="8" borderId="0" xfId="1" applyFont="1" applyFill="1" applyBorder="1" applyAlignment="1">
      <alignment horizontal="right" vertical="center" wrapText="1"/>
    </xf>
    <xf numFmtId="165" fontId="45" fillId="8" borderId="0" xfId="2" applyNumberFormat="1" applyFont="1" applyFill="1" applyBorder="1" applyAlignment="1">
      <alignment vertical="center"/>
    </xf>
    <xf numFmtId="0" fontId="40" fillId="8" borderId="0" xfId="1" applyFont="1" applyFill="1" applyBorder="1"/>
    <xf numFmtId="0" fontId="44" fillId="9" borderId="2" xfId="1" applyFont="1" applyFill="1" applyBorder="1" applyAlignment="1">
      <alignment horizontal="right" vertical="center" wrapText="1"/>
    </xf>
    <xf numFmtId="0" fontId="44" fillId="9" borderId="2" xfId="1" applyFont="1" applyFill="1" applyBorder="1" applyAlignment="1">
      <alignment vertical="center"/>
    </xf>
    <xf numFmtId="165" fontId="44" fillId="9" borderId="2" xfId="2" applyNumberFormat="1" applyFont="1" applyFill="1" applyBorder="1" applyAlignment="1">
      <alignment horizontal="center" vertical="center"/>
    </xf>
    <xf numFmtId="1" fontId="44" fillId="9" borderId="2" xfId="2" applyNumberFormat="1" applyFont="1" applyFill="1" applyBorder="1" applyAlignment="1">
      <alignment vertical="center"/>
    </xf>
    <xf numFmtId="1" fontId="44" fillId="9" borderId="2" xfId="2" applyNumberFormat="1" applyFont="1" applyFill="1" applyBorder="1" applyAlignment="1">
      <alignment horizontal="center" vertical="center"/>
    </xf>
    <xf numFmtId="0" fontId="45" fillId="0" borderId="2" xfId="0" applyFont="1" applyBorder="1" applyAlignment="1">
      <alignment horizontal="right" vertical="center"/>
    </xf>
    <xf numFmtId="165" fontId="44" fillId="0" borderId="2" xfId="2" applyNumberFormat="1" applyFont="1" applyBorder="1" applyAlignment="1">
      <alignment vertical="center"/>
    </xf>
    <xf numFmtId="165" fontId="0" fillId="0" borderId="0" xfId="0" applyNumberFormat="1"/>
    <xf numFmtId="0" fontId="0" fillId="0" borderId="0" xfId="0"/>
    <xf numFmtId="0" fontId="16" fillId="0" borderId="0" xfId="1" applyAlignment="1">
      <alignment vertical="center"/>
    </xf>
    <xf numFmtId="0" fontId="51" fillId="0" borderId="0" xfId="1" applyFont="1" applyFill="1" applyBorder="1" applyAlignment="1">
      <alignment vertical="center"/>
    </xf>
    <xf numFmtId="0" fontId="49" fillId="0" borderId="0" xfId="1" applyFont="1" applyFill="1" applyAlignment="1">
      <alignment horizontal="centerContinuous"/>
    </xf>
    <xf numFmtId="0" fontId="51" fillId="0" borderId="0" xfId="1" applyFont="1" applyFill="1" applyBorder="1" applyAlignment="1">
      <alignment horizontal="left" vertical="center"/>
    </xf>
    <xf numFmtId="0" fontId="52" fillId="2" borderId="0" xfId="1" applyFont="1" applyFill="1" applyBorder="1"/>
    <xf numFmtId="0" fontId="53" fillId="0" borderId="0" xfId="1" applyFont="1" applyFill="1" applyBorder="1" applyAlignment="1">
      <alignment horizontal="centerContinuous"/>
    </xf>
    <xf numFmtId="165" fontId="16" fillId="0" borderId="3" xfId="2" applyNumberFormat="1" applyFont="1" applyBorder="1"/>
    <xf numFmtId="165" fontId="16" fillId="0" borderId="62" xfId="2" applyNumberFormat="1" applyFont="1" applyBorder="1"/>
    <xf numFmtId="165" fontId="16" fillId="0" borderId="63" xfId="2" applyNumberFormat="1" applyFont="1" applyFill="1" applyBorder="1"/>
    <xf numFmtId="165" fontId="16" fillId="0" borderId="22" xfId="2" applyNumberFormat="1" applyFont="1" applyFill="1" applyBorder="1"/>
    <xf numFmtId="165" fontId="16" fillId="0" borderId="63" xfId="2" applyNumberFormat="1" applyFont="1" applyBorder="1"/>
    <xf numFmtId="165" fontId="16" fillId="0" borderId="22" xfId="2" applyNumberFormat="1" applyFont="1" applyBorder="1"/>
    <xf numFmtId="165" fontId="16" fillId="0" borderId="64" xfId="2" applyNumberFormat="1" applyFont="1" applyFill="1" applyBorder="1"/>
    <xf numFmtId="165" fontId="16" fillId="0" borderId="5" xfId="2" applyNumberFormat="1" applyFont="1" applyBorder="1"/>
    <xf numFmtId="165" fontId="16" fillId="0" borderId="71" xfId="2" applyNumberFormat="1" applyFont="1" applyBorder="1"/>
    <xf numFmtId="165" fontId="16" fillId="0" borderId="72" xfId="2" applyNumberFormat="1" applyFont="1" applyFill="1" applyBorder="1"/>
    <xf numFmtId="164" fontId="16" fillId="0" borderId="72" xfId="2" applyFont="1" applyFill="1" applyBorder="1"/>
    <xf numFmtId="165" fontId="16" fillId="0" borderId="72" xfId="2" applyNumberFormat="1" applyFont="1" applyBorder="1"/>
    <xf numFmtId="165" fontId="16" fillId="0" borderId="73" xfId="2" applyNumberFormat="1" applyFont="1" applyBorder="1"/>
    <xf numFmtId="165" fontId="16" fillId="0" borderId="74" xfId="2" applyNumberFormat="1" applyFont="1" applyBorder="1"/>
    <xf numFmtId="165" fontId="16" fillId="0" borderId="73" xfId="2" applyNumberFormat="1" applyFont="1" applyFill="1" applyBorder="1"/>
    <xf numFmtId="165" fontId="16" fillId="0" borderId="2" xfId="2" applyNumberFormat="1" applyFont="1" applyBorder="1"/>
    <xf numFmtId="165" fontId="16" fillId="0" borderId="75" xfId="2" applyNumberFormat="1" applyFont="1" applyBorder="1"/>
    <xf numFmtId="165" fontId="16" fillId="0" borderId="20" xfId="2" applyNumberFormat="1" applyFont="1" applyFill="1" applyBorder="1"/>
    <xf numFmtId="165" fontId="16" fillId="0" borderId="19" xfId="2" applyNumberFormat="1" applyFont="1" applyFill="1" applyBorder="1"/>
    <xf numFmtId="165" fontId="16" fillId="0" borderId="20" xfId="2" applyNumberFormat="1" applyFont="1" applyBorder="1"/>
    <xf numFmtId="165" fontId="16" fillId="0" borderId="19" xfId="2" applyNumberFormat="1" applyFont="1" applyBorder="1"/>
    <xf numFmtId="165" fontId="16" fillId="0" borderId="76" xfId="2" applyNumberFormat="1" applyFont="1" applyBorder="1"/>
    <xf numFmtId="165" fontId="16" fillId="0" borderId="76" xfId="2" applyNumberFormat="1" applyFont="1" applyFill="1" applyBorder="1"/>
    <xf numFmtId="164" fontId="16" fillId="0" borderId="20" xfId="2" applyFont="1" applyFill="1" applyBorder="1"/>
    <xf numFmtId="165" fontId="16" fillId="0" borderId="4" xfId="2" applyNumberFormat="1" applyFont="1" applyBorder="1"/>
    <xf numFmtId="165" fontId="16" fillId="0" borderId="83" xfId="2" applyNumberFormat="1" applyFont="1" applyBorder="1"/>
    <xf numFmtId="165" fontId="16" fillId="0" borderId="84" xfId="2" applyNumberFormat="1" applyFont="1" applyFill="1" applyBorder="1"/>
    <xf numFmtId="165" fontId="16" fillId="0" borderId="85" xfId="2" applyNumberFormat="1" applyFont="1" applyFill="1" applyBorder="1"/>
    <xf numFmtId="165" fontId="16" fillId="0" borderId="84" xfId="2" applyNumberFormat="1" applyFont="1" applyBorder="1"/>
    <xf numFmtId="165" fontId="16" fillId="0" borderId="85" xfId="2" applyNumberFormat="1" applyFont="1" applyBorder="1"/>
    <xf numFmtId="165" fontId="16" fillId="0" borderId="86" xfId="2" applyNumberFormat="1" applyFont="1" applyBorder="1"/>
    <xf numFmtId="165" fontId="16" fillId="0" borderId="16" xfId="2" applyNumberFormat="1" applyFont="1" applyFill="1" applyBorder="1"/>
    <xf numFmtId="165" fontId="16" fillId="0" borderId="87" xfId="2" applyNumberFormat="1" applyFont="1" applyBorder="1"/>
    <xf numFmtId="165" fontId="16" fillId="0" borderId="64" xfId="2" applyNumberFormat="1" applyFont="1" applyBorder="1"/>
    <xf numFmtId="165" fontId="16" fillId="0" borderId="47" xfId="2" applyNumberFormat="1" applyFont="1" applyFill="1" applyBorder="1"/>
    <xf numFmtId="165" fontId="16" fillId="0" borderId="88" xfId="2" applyNumberFormat="1" applyFont="1" applyBorder="1"/>
    <xf numFmtId="165" fontId="16" fillId="0" borderId="13" xfId="2" applyNumberFormat="1" applyFont="1" applyFill="1" applyBorder="1"/>
    <xf numFmtId="165" fontId="16" fillId="0" borderId="89" xfId="2" applyNumberFormat="1" applyFont="1" applyBorder="1"/>
    <xf numFmtId="165" fontId="37" fillId="9" borderId="78" xfId="2" applyNumberFormat="1" applyFont="1" applyFill="1" applyBorder="1"/>
    <xf numFmtId="165" fontId="37" fillId="9" borderId="79" xfId="2" applyNumberFormat="1" applyFont="1" applyFill="1" applyBorder="1"/>
    <xf numFmtId="165" fontId="37" fillId="9" borderId="80" xfId="2" applyNumberFormat="1" applyFont="1" applyFill="1" applyBorder="1"/>
    <xf numFmtId="165" fontId="37" fillId="9" borderId="81" xfId="2" applyNumberFormat="1" applyFont="1" applyFill="1" applyBorder="1"/>
    <xf numFmtId="165" fontId="37" fillId="9" borderId="82" xfId="2" applyNumberFormat="1" applyFont="1" applyFill="1" applyBorder="1"/>
    <xf numFmtId="0" fontId="0" fillId="2" borderId="0" xfId="0" applyFill="1"/>
    <xf numFmtId="0" fontId="55" fillId="2" borderId="0" xfId="0" applyFont="1" applyFill="1" applyAlignment="1">
      <alignment horizontal="center" vertical="center"/>
    </xf>
    <xf numFmtId="0" fontId="16" fillId="0" borderId="0" xfId="0" applyFont="1" applyBorder="1" applyAlignment="1">
      <alignment vertical="center"/>
    </xf>
    <xf numFmtId="0" fontId="50" fillId="0" borderId="0" xfId="0" applyFont="1" applyBorder="1" applyAlignment="1">
      <alignment vertical="center"/>
    </xf>
    <xf numFmtId="0" fontId="16" fillId="0" borderId="0" xfId="0" applyFont="1" applyAlignment="1">
      <alignment vertical="center"/>
    </xf>
    <xf numFmtId="0" fontId="40" fillId="0" borderId="0" xfId="0" applyFont="1"/>
    <xf numFmtId="165" fontId="0" fillId="0" borderId="0" xfId="0" applyNumberFormat="1"/>
    <xf numFmtId="0" fontId="50" fillId="0" borderId="0" xfId="0" applyFont="1" applyBorder="1" applyAlignment="1">
      <alignment horizontal="left" vertical="center" indent="1"/>
    </xf>
    <xf numFmtId="0" fontId="50" fillId="0" borderId="0" xfId="0" applyFont="1" applyBorder="1" applyAlignment="1">
      <alignment horizontal="left" vertical="center" wrapText="1"/>
    </xf>
    <xf numFmtId="0" fontId="0" fillId="0" borderId="0" xfId="0" applyFill="1" applyAlignment="1">
      <alignment horizontal="center" wrapText="1"/>
    </xf>
    <xf numFmtId="0" fontId="0" fillId="0" borderId="62" xfId="0" applyFill="1" applyBorder="1" applyAlignment="1">
      <alignment horizontal="center" vertical="center" wrapText="1"/>
    </xf>
    <xf numFmtId="0" fontId="0" fillId="0" borderId="64" xfId="0" applyFill="1" applyBorder="1" applyAlignment="1">
      <alignment horizontal="center" vertical="center" wrapText="1"/>
    </xf>
    <xf numFmtId="0" fontId="54" fillId="0" borderId="65" xfId="0" quotePrefix="1" applyFont="1" applyBorder="1" applyAlignment="1">
      <alignment horizontal="center" vertical="center"/>
    </xf>
    <xf numFmtId="0" fontId="54" fillId="0" borderId="66" xfId="0" quotePrefix="1" applyFont="1" applyBorder="1" applyAlignment="1">
      <alignment horizontal="center" vertical="center"/>
    </xf>
    <xf numFmtId="0" fontId="54" fillId="0" borderId="67" xfId="0" quotePrefix="1" applyFont="1" applyBorder="1" applyAlignment="1">
      <alignment horizontal="center" vertical="center"/>
    </xf>
    <xf numFmtId="0" fontId="54" fillId="0" borderId="68" xfId="0" quotePrefix="1" applyFont="1" applyBorder="1" applyAlignment="1">
      <alignment horizontal="center" vertical="center"/>
    </xf>
    <xf numFmtId="0" fontId="54" fillId="0" borderId="66" xfId="0" applyFont="1" applyBorder="1" applyAlignment="1">
      <alignment horizontal="center" vertical="center"/>
    </xf>
    <xf numFmtId="0" fontId="54" fillId="0" borderId="69" xfId="0" quotePrefix="1" applyFont="1" applyFill="1" applyBorder="1" applyAlignment="1">
      <alignment horizontal="center" vertical="center"/>
    </xf>
    <xf numFmtId="0" fontId="0" fillId="0" borderId="0" xfId="0" applyAlignment="1">
      <alignment horizontal="center"/>
    </xf>
    <xf numFmtId="0" fontId="16" fillId="0" borderId="0" xfId="0" applyFont="1" applyBorder="1"/>
    <xf numFmtId="0" fontId="16" fillId="0" borderId="48" xfId="0" applyFont="1" applyBorder="1" applyAlignment="1">
      <alignment horizontal="left" indent="1"/>
    </xf>
    <xf numFmtId="0" fontId="16" fillId="0" borderId="0" xfId="0" applyFont="1"/>
    <xf numFmtId="0" fontId="16" fillId="0" borderId="70" xfId="0" applyFont="1" applyBorder="1" applyAlignment="1">
      <alignment horizontal="left" indent="1"/>
    </xf>
    <xf numFmtId="0" fontId="37" fillId="8" borderId="37" xfId="0" applyFont="1" applyFill="1" applyBorder="1" applyAlignment="1">
      <alignment vertical="center" wrapText="1"/>
    </xf>
    <xf numFmtId="0" fontId="37" fillId="12" borderId="77" xfId="0" applyFont="1" applyFill="1" applyBorder="1" applyAlignment="1">
      <alignment horizontal="left" vertical="center" indent="1"/>
    </xf>
    <xf numFmtId="165" fontId="37" fillId="12" borderId="78" xfId="2" applyNumberFormat="1" applyFont="1" applyFill="1" applyBorder="1"/>
    <xf numFmtId="165" fontId="37" fillId="12" borderId="79" xfId="2" applyNumberFormat="1" applyFont="1" applyFill="1" applyBorder="1"/>
    <xf numFmtId="165" fontId="37" fillId="12" borderId="80" xfId="2" applyNumberFormat="1" applyFont="1" applyFill="1" applyBorder="1"/>
    <xf numFmtId="165" fontId="37" fillId="12" borderId="82" xfId="2" applyNumberFormat="1" applyFont="1" applyFill="1" applyBorder="1"/>
    <xf numFmtId="0" fontId="16" fillId="8" borderId="0" xfId="0" applyFont="1" applyFill="1" applyBorder="1"/>
    <xf numFmtId="0" fontId="16" fillId="0" borderId="34" xfId="0" applyFont="1" applyBorder="1" applyAlignment="1">
      <alignment horizontal="left" vertical="top" wrapText="1" indent="1"/>
    </xf>
    <xf numFmtId="0" fontId="16" fillId="8" borderId="0" xfId="0" applyFont="1" applyFill="1"/>
    <xf numFmtId="165" fontId="16" fillId="0" borderId="0" xfId="0" applyNumberFormat="1" applyFont="1"/>
    <xf numFmtId="0" fontId="44" fillId="0" borderId="0" xfId="0" applyFont="1" applyBorder="1" applyAlignment="1">
      <alignment horizontal="left" vertical="center" indent="1"/>
    </xf>
    <xf numFmtId="0" fontId="44" fillId="0" borderId="0" xfId="0" applyFont="1" applyFill="1" applyBorder="1" applyAlignment="1">
      <alignment horizontal="left" vertical="center" wrapText="1"/>
    </xf>
    <xf numFmtId="0" fontId="44" fillId="0" borderId="0" xfId="0" applyFont="1" applyBorder="1" applyAlignment="1">
      <alignment horizontal="left" vertical="center" wrapText="1"/>
    </xf>
    <xf numFmtId="0" fontId="54" fillId="0" borderId="92" xfId="0" quotePrefix="1" applyFont="1" applyBorder="1" applyAlignment="1">
      <alignment horizontal="center" vertical="center"/>
    </xf>
    <xf numFmtId="0" fontId="54" fillId="0" borderId="93" xfId="0" quotePrefix="1" applyFont="1" applyBorder="1" applyAlignment="1">
      <alignment horizontal="center" vertical="center"/>
    </xf>
    <xf numFmtId="0" fontId="54" fillId="0" borderId="69" xfId="0" quotePrefix="1" applyFont="1" applyBorder="1" applyAlignment="1">
      <alignment horizontal="center" vertical="center"/>
    </xf>
    <xf numFmtId="0" fontId="16" fillId="0" borderId="46" xfId="0" applyFont="1" applyBorder="1" applyAlignment="1">
      <alignment horizontal="left" indent="1"/>
    </xf>
    <xf numFmtId="165" fontId="37" fillId="12" borderId="8" xfId="2" applyNumberFormat="1" applyFont="1" applyFill="1" applyBorder="1"/>
    <xf numFmtId="165" fontId="37" fillId="12" borderId="90" xfId="2" applyNumberFormat="1" applyFont="1" applyFill="1" applyBorder="1"/>
    <xf numFmtId="0" fontId="0" fillId="10" borderId="62" xfId="0" applyFill="1" applyBorder="1" applyAlignment="1">
      <alignment horizontal="center" vertical="center" wrapText="1"/>
    </xf>
    <xf numFmtId="0" fontId="0" fillId="10" borderId="63" xfId="0" applyFill="1" applyBorder="1" applyAlignment="1">
      <alignment horizontal="center" vertical="center" wrapText="1"/>
    </xf>
    <xf numFmtId="0" fontId="16" fillId="10" borderId="63" xfId="0" applyFont="1" applyFill="1" applyBorder="1" applyAlignment="1">
      <alignment horizontal="center" vertical="center" wrapText="1"/>
    </xf>
    <xf numFmtId="0" fontId="16" fillId="10" borderId="22" xfId="0" applyFont="1" applyFill="1" applyBorder="1" applyAlignment="1">
      <alignment horizontal="center" vertical="center" wrapText="1"/>
    </xf>
    <xf numFmtId="0" fontId="0" fillId="10" borderId="22" xfId="0" applyFill="1" applyBorder="1" applyAlignment="1">
      <alignment horizontal="center" vertical="center" wrapText="1"/>
    </xf>
    <xf numFmtId="0" fontId="37" fillId="9" borderId="77" xfId="0" applyFont="1" applyFill="1" applyBorder="1" applyAlignment="1">
      <alignment horizontal="left" vertical="center" indent="1"/>
    </xf>
    <xf numFmtId="0" fontId="16" fillId="10" borderId="62" xfId="0" applyFont="1" applyFill="1" applyBorder="1" applyAlignment="1">
      <alignment horizontal="center" vertical="center" wrapText="1"/>
    </xf>
    <xf numFmtId="0" fontId="16" fillId="10" borderId="87" xfId="0" applyFont="1" applyFill="1" applyBorder="1" applyAlignment="1">
      <alignment horizontal="center" vertical="center" wrapText="1"/>
    </xf>
    <xf numFmtId="0" fontId="16" fillId="10" borderId="64" xfId="0" applyFont="1" applyFill="1" applyBorder="1" applyAlignment="1">
      <alignment horizontal="center" vertical="center" wrapText="1"/>
    </xf>
    <xf numFmtId="0" fontId="37" fillId="0" borderId="48" xfId="0" applyFont="1" applyBorder="1" applyAlignment="1">
      <alignment horizontal="left" indent="1"/>
    </xf>
    <xf numFmtId="0" fontId="37" fillId="0" borderId="70" xfId="0" applyFont="1" applyBorder="1" applyAlignment="1">
      <alignment horizontal="left" indent="1"/>
    </xf>
    <xf numFmtId="3" fontId="9" fillId="8" borderId="14" xfId="1" applyNumberFormat="1" applyFont="1" applyFill="1" applyBorder="1" applyAlignment="1">
      <alignment horizontal="right" vertical="center" wrapText="1"/>
    </xf>
    <xf numFmtId="3" fontId="9" fillId="8" borderId="20" xfId="1" applyNumberFormat="1" applyFont="1" applyFill="1" applyBorder="1" applyAlignment="1">
      <alignment horizontal="right" vertical="center" wrapText="1"/>
    </xf>
    <xf numFmtId="3" fontId="0" fillId="0" borderId="0" xfId="0" applyNumberFormat="1"/>
    <xf numFmtId="3" fontId="9" fillId="0" borderId="0" xfId="3" applyNumberFormat="1" applyFont="1" applyFill="1"/>
    <xf numFmtId="0" fontId="57" fillId="4" borderId="0" xfId="1" applyFont="1" applyFill="1" applyAlignment="1">
      <alignment vertical="center" wrapText="1"/>
    </xf>
    <xf numFmtId="0" fontId="38" fillId="4" borderId="0" xfId="1" applyFont="1" applyFill="1" applyBorder="1" applyAlignment="1">
      <alignment vertical="center" wrapText="1"/>
    </xf>
    <xf numFmtId="0" fontId="57" fillId="0" borderId="0" xfId="1" applyFont="1" applyAlignment="1">
      <alignment vertical="center" wrapText="1"/>
    </xf>
    <xf numFmtId="0" fontId="58" fillId="4" borderId="0" xfId="1" applyFont="1" applyFill="1" applyAlignment="1">
      <alignment horizontal="centerContinuous" vertical="center" wrapText="1"/>
    </xf>
    <xf numFmtId="0" fontId="57" fillId="8" borderId="0" xfId="1" applyFont="1" applyFill="1" applyBorder="1" applyAlignment="1">
      <alignment vertical="center" wrapText="1"/>
    </xf>
    <xf numFmtId="0" fontId="59" fillId="8" borderId="0" xfId="1" applyFont="1" applyFill="1" applyBorder="1" applyAlignment="1">
      <alignment horizontal="center" vertical="center" wrapText="1"/>
    </xf>
    <xf numFmtId="0" fontId="57" fillId="0" borderId="0" xfId="1" applyFont="1" applyFill="1" applyAlignment="1">
      <alignment vertical="center" wrapText="1"/>
    </xf>
    <xf numFmtId="0" fontId="60" fillId="0" borderId="0" xfId="1" applyFont="1" applyAlignment="1">
      <alignment horizontal="center" vertical="top" wrapText="1"/>
    </xf>
    <xf numFmtId="0" fontId="61" fillId="0" borderId="0" xfId="1" applyFont="1" applyAlignment="1">
      <alignment horizontal="center" vertical="top"/>
    </xf>
    <xf numFmtId="0" fontId="62" fillId="0" borderId="0" xfId="1" applyFont="1" applyAlignment="1">
      <alignment horizontal="center"/>
    </xf>
    <xf numFmtId="0" fontId="61" fillId="0" borderId="0" xfId="1" applyFont="1" applyAlignment="1">
      <alignment vertical="center"/>
    </xf>
    <xf numFmtId="49" fontId="60" fillId="0" borderId="0" xfId="1" applyNumberFormat="1" applyFont="1" applyBorder="1" applyAlignment="1">
      <alignment horizontal="center" vertical="center"/>
    </xf>
    <xf numFmtId="0" fontId="60" fillId="0" borderId="0" xfId="1" applyFont="1" applyBorder="1" applyAlignment="1">
      <alignment horizontal="left" vertical="center" indent="1"/>
    </xf>
    <xf numFmtId="0" fontId="61" fillId="0" borderId="98" xfId="1" applyFont="1" applyBorder="1" applyAlignment="1">
      <alignment horizontal="left" vertical="center" wrapText="1" indent="1"/>
    </xf>
    <xf numFmtId="0" fontId="61" fillId="0" borderId="0" xfId="1" applyFont="1" applyBorder="1" applyAlignment="1">
      <alignment horizontal="left" vertical="center" wrapText="1" indent="1"/>
    </xf>
    <xf numFmtId="49" fontId="61" fillId="0" borderId="0" xfId="1" applyNumberFormat="1" applyFont="1" applyBorder="1" applyAlignment="1">
      <alignment horizontal="center" vertical="center" wrapText="1"/>
    </xf>
    <xf numFmtId="0" fontId="61" fillId="0" borderId="0" xfId="1" applyFont="1" applyBorder="1" applyAlignment="1">
      <alignment horizontal="center" vertical="center" wrapText="1"/>
    </xf>
    <xf numFmtId="0" fontId="61" fillId="0" borderId="101" xfId="1" applyFont="1" applyBorder="1" applyAlignment="1">
      <alignment horizontal="left" vertical="center" wrapText="1" indent="1"/>
    </xf>
    <xf numFmtId="167" fontId="62" fillId="0" borderId="0" xfId="10" applyNumberFormat="1" applyFont="1" applyBorder="1" applyAlignment="1">
      <alignment horizontal="left" vertical="center" wrapText="1"/>
    </xf>
    <xf numFmtId="167" fontId="61" fillId="0" borderId="0" xfId="10" applyNumberFormat="1" applyFont="1" applyBorder="1" applyAlignment="1">
      <alignment horizontal="center" vertical="center" wrapText="1"/>
    </xf>
    <xf numFmtId="167" fontId="61" fillId="4" borderId="36" xfId="10" applyNumberFormat="1" applyFont="1" applyFill="1" applyBorder="1" applyAlignment="1">
      <alignment vertical="center"/>
    </xf>
    <xf numFmtId="0" fontId="61" fillId="0" borderId="102" xfId="1" applyFont="1" applyBorder="1" applyAlignment="1">
      <alignment horizontal="center" vertical="center" wrapText="1"/>
    </xf>
    <xf numFmtId="0" fontId="61" fillId="0" borderId="103" xfId="1" applyFont="1" applyBorder="1" applyAlignment="1">
      <alignment horizontal="left" vertical="center" wrapText="1" indent="1"/>
    </xf>
    <xf numFmtId="0" fontId="60" fillId="0" borderId="0" xfId="1" applyFont="1" applyBorder="1" applyAlignment="1">
      <alignment horizontal="left" vertical="center" wrapText="1" indent="1"/>
    </xf>
    <xf numFmtId="167" fontId="60" fillId="0" borderId="0" xfId="10" applyNumberFormat="1" applyFont="1" applyBorder="1" applyAlignment="1">
      <alignment horizontal="center" vertical="center" wrapText="1"/>
    </xf>
    <xf numFmtId="167" fontId="60" fillId="4" borderId="24" xfId="10" applyNumberFormat="1" applyFont="1" applyFill="1" applyBorder="1" applyAlignment="1">
      <alignment vertical="center"/>
    </xf>
    <xf numFmtId="0" fontId="60" fillId="0" borderId="9" xfId="1" applyFont="1" applyBorder="1" applyAlignment="1">
      <alignment horizontal="center" vertical="center" wrapText="1"/>
    </xf>
    <xf numFmtId="167" fontId="60" fillId="0" borderId="97" xfId="10" applyNumberFormat="1" applyFont="1" applyBorder="1" applyAlignment="1">
      <alignment horizontal="center" vertical="center" wrapText="1"/>
    </xf>
    <xf numFmtId="167" fontId="60" fillId="0" borderId="9" xfId="10" applyNumberFormat="1" applyFont="1" applyBorder="1" applyAlignment="1">
      <alignment horizontal="center" vertical="center" wrapText="1"/>
    </xf>
    <xf numFmtId="167" fontId="60" fillId="4" borderId="9" xfId="10" applyNumberFormat="1" applyFont="1" applyFill="1" applyBorder="1" applyAlignment="1">
      <alignment vertical="center"/>
    </xf>
    <xf numFmtId="168" fontId="60" fillId="0" borderId="9" xfId="10" applyNumberFormat="1" applyFont="1" applyBorder="1" applyAlignment="1">
      <alignment horizontal="center" vertical="center" wrapText="1"/>
    </xf>
    <xf numFmtId="0" fontId="60" fillId="13" borderId="25" xfId="1" applyFont="1" applyFill="1" applyBorder="1" applyAlignment="1">
      <alignment horizontal="left" vertical="center" wrapText="1" indent="1"/>
    </xf>
    <xf numFmtId="167" fontId="60" fillId="0" borderId="25" xfId="10" applyNumberFormat="1" applyFont="1" applyBorder="1" applyAlignment="1">
      <alignment horizontal="center" vertical="center" wrapText="1"/>
    </xf>
    <xf numFmtId="167" fontId="60" fillId="13" borderId="24" xfId="10" applyNumberFormat="1" applyFont="1" applyFill="1" applyBorder="1" applyAlignment="1">
      <alignment vertical="center"/>
    </xf>
    <xf numFmtId="0" fontId="59" fillId="4" borderId="0" xfId="1" applyFont="1" applyFill="1" applyBorder="1" applyAlignment="1">
      <alignment horizontal="left" vertical="center" wrapText="1"/>
    </xf>
    <xf numFmtId="0" fontId="63" fillId="0" borderId="97" xfId="1" applyFont="1" applyBorder="1" applyAlignment="1">
      <alignment horizontal="center" vertical="center" wrapText="1"/>
    </xf>
    <xf numFmtId="0" fontId="60" fillId="0" borderId="97" xfId="1" applyFont="1" applyBorder="1" applyAlignment="1">
      <alignment horizontal="center" vertical="center" wrapText="1"/>
    </xf>
    <xf numFmtId="167" fontId="60" fillId="0" borderId="95" xfId="10" applyNumberFormat="1" applyFont="1" applyBorder="1" applyAlignment="1">
      <alignment horizontal="center" vertical="center" wrapText="1"/>
    </xf>
    <xf numFmtId="167" fontId="60" fillId="4" borderId="95" xfId="10" applyNumberFormat="1" applyFont="1" applyFill="1" applyBorder="1" applyAlignment="1">
      <alignment vertical="center"/>
    </xf>
    <xf numFmtId="168" fontId="60" fillId="0" borderId="95" xfId="10" applyNumberFormat="1" applyFont="1" applyBorder="1" applyAlignment="1">
      <alignment horizontal="center" vertical="center" wrapText="1"/>
    </xf>
    <xf numFmtId="0" fontId="57" fillId="4" borderId="0" xfId="1" applyFont="1" applyFill="1" applyBorder="1" applyAlignment="1">
      <alignment vertical="center" wrapText="1"/>
    </xf>
    <xf numFmtId="0" fontId="61" fillId="0" borderId="104" xfId="1" applyFont="1" applyBorder="1" applyAlignment="1">
      <alignment horizontal="left" vertical="center" wrapText="1" indent="1"/>
    </xf>
    <xf numFmtId="167" fontId="61" fillId="4" borderId="50" xfId="10" applyNumberFormat="1" applyFont="1" applyFill="1" applyBorder="1" applyAlignment="1">
      <alignment vertical="center"/>
    </xf>
    <xf numFmtId="0" fontId="57" fillId="8" borderId="0" xfId="1" applyFont="1" applyFill="1" applyBorder="1" applyAlignment="1">
      <alignment horizontal="center" vertical="center" wrapText="1"/>
    </xf>
    <xf numFmtId="167" fontId="60" fillId="4" borderId="36" xfId="10" applyNumberFormat="1" applyFont="1" applyFill="1" applyBorder="1" applyAlignment="1">
      <alignment vertical="center"/>
    </xf>
    <xf numFmtId="167" fontId="60" fillId="6" borderId="24" xfId="10" applyNumberFormat="1" applyFont="1" applyFill="1" applyBorder="1" applyAlignment="1">
      <alignment vertical="center" wrapText="1"/>
    </xf>
    <xf numFmtId="0" fontId="57" fillId="4" borderId="0" xfId="1" applyFont="1" applyFill="1" applyAlignment="1">
      <alignment horizontal="center" vertical="center" wrapText="1"/>
    </xf>
    <xf numFmtId="0" fontId="64" fillId="0" borderId="0" xfId="1" applyFont="1"/>
    <xf numFmtId="49" fontId="64" fillId="0" borderId="0" xfId="1" applyNumberFormat="1" applyFont="1"/>
    <xf numFmtId="41" fontId="60" fillId="6" borderId="24" xfId="1" applyNumberFormat="1" applyFont="1" applyFill="1" applyBorder="1" applyAlignment="1">
      <alignment horizontal="center" vertical="center" wrapText="1"/>
    </xf>
    <xf numFmtId="0" fontId="57" fillId="0" borderId="0" xfId="1" applyFont="1" applyAlignment="1">
      <alignment horizontal="center" vertical="center" wrapText="1"/>
    </xf>
    <xf numFmtId="49" fontId="62" fillId="0" borderId="0" xfId="1" applyNumberFormat="1" applyFont="1" applyBorder="1" applyAlignment="1">
      <alignment horizontal="left" vertical="center" wrapText="1"/>
    </xf>
    <xf numFmtId="0" fontId="65" fillId="0" borderId="0" xfId="1" applyFont="1" applyFill="1" applyBorder="1" applyAlignment="1">
      <alignment vertical="center"/>
    </xf>
    <xf numFmtId="0" fontId="40" fillId="0" borderId="0" xfId="1" applyFont="1" applyFill="1" applyBorder="1" applyAlignment="1">
      <alignment vertical="center"/>
    </xf>
    <xf numFmtId="0" fontId="40" fillId="0" borderId="95" xfId="1" applyFont="1" applyFill="1" applyBorder="1" applyAlignment="1">
      <alignment vertical="center"/>
    </xf>
    <xf numFmtId="0" fontId="40" fillId="0" borderId="108" xfId="1" applyFont="1" applyFill="1" applyBorder="1" applyAlignment="1">
      <alignment vertical="center"/>
    </xf>
    <xf numFmtId="0" fontId="66" fillId="8" borderId="0" xfId="1" applyFont="1" applyFill="1" applyBorder="1" applyAlignment="1">
      <alignment vertical="center" wrapText="1"/>
    </xf>
    <xf numFmtId="0" fontId="67" fillId="8" borderId="0" xfId="1" applyFont="1" applyFill="1" applyBorder="1" applyAlignment="1">
      <alignment horizontal="center" vertical="center" wrapText="1"/>
    </xf>
    <xf numFmtId="0" fontId="37" fillId="8" borderId="0" xfId="1" applyFont="1" applyFill="1" applyBorder="1" applyAlignment="1">
      <alignment vertical="center" wrapText="1"/>
    </xf>
    <xf numFmtId="0" fontId="68" fillId="8" borderId="0" xfId="1" applyFont="1" applyFill="1" applyBorder="1" applyAlignment="1">
      <alignment horizontal="center" vertical="center" wrapText="1"/>
    </xf>
    <xf numFmtId="0" fontId="68" fillId="8" borderId="0" xfId="1" applyFont="1" applyFill="1" applyBorder="1" applyAlignment="1">
      <alignment vertical="center" wrapText="1"/>
    </xf>
    <xf numFmtId="3" fontId="31" fillId="8" borderId="0" xfId="0" applyNumberFormat="1" applyFont="1" applyFill="1" applyBorder="1" applyAlignment="1">
      <alignment vertical="center" wrapText="1"/>
    </xf>
    <xf numFmtId="1" fontId="44" fillId="9" borderId="2" xfId="1" applyNumberFormat="1" applyFont="1" applyFill="1" applyBorder="1" applyAlignment="1">
      <alignment vertical="center"/>
    </xf>
    <xf numFmtId="3" fontId="9" fillId="0" borderId="0" xfId="0" applyNumberFormat="1" applyFont="1" applyAlignment="1">
      <alignment vertical="center"/>
    </xf>
    <xf numFmtId="4" fontId="32" fillId="0" borderId="5" xfId="0" applyNumberFormat="1" applyFont="1" applyFill="1" applyBorder="1" applyAlignment="1">
      <alignment horizontal="center" vertical="center" wrapText="1"/>
    </xf>
    <xf numFmtId="0" fontId="9" fillId="0" borderId="110" xfId="1" applyFont="1" applyBorder="1" applyAlignment="1">
      <alignment vertical="center"/>
    </xf>
    <xf numFmtId="3" fontId="32" fillId="8" borderId="42" xfId="0" applyNumberFormat="1" applyFont="1" applyFill="1" applyBorder="1" applyAlignment="1">
      <alignment vertical="center" wrapText="1"/>
    </xf>
    <xf numFmtId="3" fontId="32" fillId="8" borderId="45" xfId="0" applyNumberFormat="1" applyFont="1" applyFill="1" applyBorder="1" applyAlignment="1">
      <alignment vertical="center" wrapText="1"/>
    </xf>
    <xf numFmtId="3" fontId="31" fillId="15" borderId="26" xfId="0" applyNumberFormat="1" applyFont="1" applyFill="1" applyBorder="1" applyAlignment="1">
      <alignment vertical="center" wrapText="1"/>
    </xf>
    <xf numFmtId="0" fontId="9" fillId="0" borderId="70" xfId="1" applyFont="1" applyBorder="1" applyAlignment="1">
      <alignment vertical="center"/>
    </xf>
    <xf numFmtId="3" fontId="11" fillId="9" borderId="100" xfId="1" applyNumberFormat="1" applyFont="1" applyFill="1" applyBorder="1" applyAlignment="1">
      <alignment horizontal="right" vertical="center" wrapText="1"/>
    </xf>
    <xf numFmtId="3" fontId="9" fillId="0" borderId="2" xfId="1" applyNumberFormat="1" applyFont="1" applyBorder="1" applyAlignment="1">
      <alignment horizontal="right" vertical="center"/>
    </xf>
    <xf numFmtId="3" fontId="44" fillId="8" borderId="45" xfId="0" applyNumberFormat="1" applyFont="1" applyFill="1" applyBorder="1" applyAlignment="1">
      <alignment vertical="center" wrapText="1"/>
    </xf>
    <xf numFmtId="169" fontId="61" fillId="4" borderId="51" xfId="10" applyNumberFormat="1" applyFont="1" applyFill="1" applyBorder="1" applyAlignment="1">
      <alignment vertical="center"/>
    </xf>
    <xf numFmtId="41" fontId="60" fillId="0" borderId="97" xfId="1" applyNumberFormat="1" applyFont="1" applyFill="1" applyBorder="1" applyAlignment="1">
      <alignment horizontal="center" vertical="center" wrapText="1"/>
    </xf>
    <xf numFmtId="41" fontId="60" fillId="14" borderId="27" xfId="1" applyNumberFormat="1" applyFont="1" applyFill="1" applyBorder="1" applyAlignment="1">
      <alignment horizontal="center" vertical="center" wrapText="1"/>
    </xf>
    <xf numFmtId="41" fontId="60" fillId="14" borderId="97" xfId="1" applyNumberFormat="1" applyFont="1" applyFill="1" applyBorder="1" applyAlignment="1">
      <alignment horizontal="center" vertical="center" wrapText="1"/>
    </xf>
    <xf numFmtId="41" fontId="60" fillId="14" borderId="28" xfId="1" applyNumberFormat="1" applyFont="1" applyFill="1" applyBorder="1" applyAlignment="1">
      <alignment horizontal="center" vertical="center" wrapText="1"/>
    </xf>
    <xf numFmtId="167" fontId="60" fillId="14" borderId="27" xfId="10" applyNumberFormat="1" applyFont="1" applyFill="1" applyBorder="1" applyAlignment="1">
      <alignment horizontal="center" vertical="center" wrapText="1"/>
    </xf>
    <xf numFmtId="167" fontId="60" fillId="14" borderId="97" xfId="10" applyNumberFormat="1" applyFont="1" applyFill="1" applyBorder="1" applyAlignment="1">
      <alignment horizontal="center" vertical="center" wrapText="1"/>
    </xf>
    <xf numFmtId="167" fontId="60" fillId="14" borderId="28" xfId="10" applyNumberFormat="1" applyFont="1" applyFill="1" applyBorder="1" applyAlignment="1">
      <alignment horizontal="center" vertical="center" wrapText="1"/>
    </xf>
    <xf numFmtId="0" fontId="16" fillId="0" borderId="0" xfId="1" applyFont="1" applyFill="1" applyBorder="1" applyAlignment="1">
      <alignment horizontal="left" vertical="top" wrapText="1"/>
    </xf>
    <xf numFmtId="0" fontId="16" fillId="0" borderId="108" xfId="1" applyFont="1" applyFill="1" applyBorder="1" applyAlignment="1">
      <alignment horizontal="left" vertical="top" wrapText="1"/>
    </xf>
    <xf numFmtId="0" fontId="16" fillId="0" borderId="109" xfId="1" applyFont="1" applyFill="1" applyBorder="1" applyAlignment="1">
      <alignment horizontal="left" vertical="top" wrapText="1"/>
    </xf>
    <xf numFmtId="168" fontId="61" fillId="0" borderId="37" xfId="10" applyNumberFormat="1" applyFont="1" applyBorder="1" applyAlignment="1">
      <alignment horizontal="center" vertical="center" wrapText="1"/>
    </xf>
    <xf numFmtId="168" fontId="61" fillId="0" borderId="14" xfId="10" applyNumberFormat="1" applyFont="1" applyBorder="1" applyAlignment="1">
      <alignment horizontal="center" vertical="center" wrapText="1"/>
    </xf>
    <xf numFmtId="168" fontId="61" fillId="0" borderId="54" xfId="10" applyNumberFormat="1" applyFont="1" applyBorder="1" applyAlignment="1">
      <alignment horizontal="center" vertical="center" wrapText="1"/>
    </xf>
    <xf numFmtId="0" fontId="60" fillId="0" borderId="105" xfId="1" applyFont="1" applyBorder="1" applyAlignment="1">
      <alignment horizontal="center" vertical="center" wrapText="1"/>
    </xf>
    <xf numFmtId="0" fontId="60" fillId="0" borderId="106" xfId="1" applyFont="1" applyBorder="1" applyAlignment="1">
      <alignment horizontal="center" vertical="center" wrapText="1"/>
    </xf>
    <xf numFmtId="0" fontId="60" fillId="0" borderId="107" xfId="1" applyFont="1" applyBorder="1" applyAlignment="1">
      <alignment horizontal="center" vertical="center" wrapText="1"/>
    </xf>
    <xf numFmtId="167" fontId="60" fillId="0" borderId="27" xfId="10" applyNumberFormat="1" applyFont="1" applyBorder="1" applyAlignment="1">
      <alignment horizontal="center" vertical="center" wrapText="1"/>
    </xf>
    <xf numFmtId="167" fontId="60" fillId="0" borderId="97" xfId="10" applyNumberFormat="1" applyFont="1" applyBorder="1" applyAlignment="1">
      <alignment horizontal="center" vertical="center" wrapText="1"/>
    </xf>
    <xf numFmtId="167" fontId="60" fillId="0" borderId="28" xfId="10" applyNumberFormat="1" applyFont="1" applyBorder="1" applyAlignment="1">
      <alignment horizontal="center" vertical="center" wrapText="1"/>
    </xf>
    <xf numFmtId="168" fontId="60" fillId="0" borderId="27" xfId="10" applyNumberFormat="1" applyFont="1" applyBorder="1" applyAlignment="1">
      <alignment horizontal="center" vertical="center" wrapText="1"/>
    </xf>
    <xf numFmtId="168" fontId="60" fillId="0" borderId="97" xfId="10" applyNumberFormat="1" applyFont="1" applyBorder="1" applyAlignment="1">
      <alignment horizontal="center" vertical="center" wrapText="1"/>
    </xf>
    <xf numFmtId="168" fontId="60" fillId="0" borderId="28" xfId="10" applyNumberFormat="1" applyFont="1" applyBorder="1" applyAlignment="1">
      <alignment horizontal="center" vertical="center" wrapText="1"/>
    </xf>
    <xf numFmtId="0" fontId="60" fillId="0" borderId="27" xfId="1" applyFont="1" applyBorder="1" applyAlignment="1">
      <alignment horizontal="center" vertical="center" wrapText="1"/>
    </xf>
    <xf numFmtId="0" fontId="60" fillId="0" borderId="97" xfId="1" applyFont="1" applyBorder="1" applyAlignment="1">
      <alignment horizontal="center" vertical="center" wrapText="1"/>
    </xf>
    <xf numFmtId="0" fontId="60" fillId="0" borderId="28" xfId="1" applyFont="1" applyBorder="1" applyAlignment="1">
      <alignment horizontal="center" vertical="center" wrapText="1"/>
    </xf>
    <xf numFmtId="167" fontId="60" fillId="6" borderId="27" xfId="10" applyNumberFormat="1" applyFont="1" applyFill="1" applyBorder="1" applyAlignment="1">
      <alignment horizontal="center" vertical="center" wrapText="1"/>
    </xf>
    <xf numFmtId="167" fontId="60" fillId="6" borderId="97" xfId="10" applyNumberFormat="1" applyFont="1" applyFill="1" applyBorder="1" applyAlignment="1">
      <alignment horizontal="center" vertical="center" wrapText="1"/>
    </xf>
    <xf numFmtId="167" fontId="60" fillId="6" borderId="28" xfId="10" applyNumberFormat="1" applyFont="1" applyFill="1" applyBorder="1" applyAlignment="1">
      <alignment horizontal="center" vertical="center" wrapText="1"/>
    </xf>
    <xf numFmtId="0" fontId="61" fillId="0" borderId="46" xfId="1" applyFont="1" applyBorder="1" applyAlignment="1">
      <alignment horizontal="center" vertical="center" wrapText="1"/>
    </xf>
    <xf numFmtId="0" fontId="61" fillId="0" borderId="32" xfId="1" applyFont="1" applyBorder="1" applyAlignment="1">
      <alignment horizontal="center" vertical="center" wrapText="1"/>
    </xf>
    <xf numFmtId="0" fontId="61" fillId="0" borderId="5" xfId="1" applyFont="1" applyBorder="1" applyAlignment="1">
      <alignment horizontal="center" vertical="center" wrapText="1"/>
    </xf>
    <xf numFmtId="0" fontId="61" fillId="0" borderId="4" xfId="1" applyFont="1" applyBorder="1" applyAlignment="1">
      <alignment horizontal="center" vertical="center" wrapText="1"/>
    </xf>
    <xf numFmtId="167" fontId="61" fillId="0" borderId="99" xfId="10" applyNumberFormat="1" applyFont="1" applyBorder="1" applyAlignment="1">
      <alignment horizontal="center" vertical="center" wrapText="1"/>
    </xf>
    <xf numFmtId="167" fontId="61" fillId="0" borderId="55" xfId="10" applyNumberFormat="1" applyFont="1" applyBorder="1" applyAlignment="1">
      <alignment horizontal="center" vertical="center" wrapText="1"/>
    </xf>
    <xf numFmtId="167" fontId="61" fillId="0" borderId="53" xfId="10" applyNumberFormat="1" applyFont="1" applyBorder="1" applyAlignment="1">
      <alignment horizontal="center" vertical="center" wrapText="1"/>
    </xf>
    <xf numFmtId="167" fontId="61" fillId="12" borderId="37" xfId="10" applyNumberFormat="1" applyFont="1" applyFill="1" applyBorder="1" applyAlignment="1">
      <alignment horizontal="center" vertical="center" wrapText="1"/>
    </xf>
    <xf numFmtId="167" fontId="61" fillId="12" borderId="14" xfId="10" applyNumberFormat="1" applyFont="1" applyFill="1" applyBorder="1" applyAlignment="1">
      <alignment horizontal="center" vertical="center" wrapText="1"/>
    </xf>
    <xf numFmtId="167" fontId="61" fillId="12" borderId="54" xfId="10" applyNumberFormat="1" applyFont="1" applyFill="1" applyBorder="1" applyAlignment="1">
      <alignment horizontal="center" vertical="center" wrapText="1"/>
    </xf>
    <xf numFmtId="168" fontId="61" fillId="0" borderId="99" xfId="10" applyNumberFormat="1" applyFont="1" applyBorder="1" applyAlignment="1">
      <alignment horizontal="center" vertical="center" wrapText="1"/>
    </xf>
    <xf numFmtId="168" fontId="61" fillId="0" borderId="55" xfId="10" applyNumberFormat="1" applyFont="1" applyBorder="1" applyAlignment="1">
      <alignment horizontal="center" vertical="center" wrapText="1"/>
    </xf>
    <xf numFmtId="168" fontId="61" fillId="0" borderId="53" xfId="10" applyNumberFormat="1" applyFont="1" applyBorder="1" applyAlignment="1">
      <alignment horizontal="center" vertical="center" wrapText="1"/>
    </xf>
    <xf numFmtId="167" fontId="61" fillId="0" borderId="37" xfId="10" applyNumberFormat="1" applyFont="1" applyBorder="1" applyAlignment="1">
      <alignment horizontal="center" vertical="center" wrapText="1"/>
    </xf>
    <xf numFmtId="167" fontId="61" fillId="0" borderId="14" xfId="10" applyNumberFormat="1" applyFont="1" applyBorder="1" applyAlignment="1">
      <alignment horizontal="center" vertical="center" wrapText="1"/>
    </xf>
    <xf numFmtId="167" fontId="61" fillId="0" borderId="54" xfId="10" applyNumberFormat="1" applyFont="1" applyBorder="1" applyAlignment="1">
      <alignment horizontal="center" vertical="center" wrapText="1"/>
    </xf>
    <xf numFmtId="0" fontId="60" fillId="13" borderId="27" xfId="1" applyFont="1" applyFill="1" applyBorder="1" applyAlignment="1">
      <alignment horizontal="center" vertical="center" wrapText="1"/>
    </xf>
    <xf numFmtId="0" fontId="16" fillId="13" borderId="97" xfId="1" applyFill="1" applyBorder="1" applyAlignment="1">
      <alignment horizontal="center" vertical="center" wrapText="1"/>
    </xf>
    <xf numFmtId="0" fontId="16" fillId="13" borderId="28" xfId="1" applyFill="1" applyBorder="1" applyAlignment="1">
      <alignment horizontal="center" vertical="center" wrapText="1"/>
    </xf>
    <xf numFmtId="167" fontId="60" fillId="13" borderId="27" xfId="10" applyNumberFormat="1" applyFont="1" applyFill="1" applyBorder="1" applyAlignment="1">
      <alignment horizontal="center" vertical="center" wrapText="1"/>
    </xf>
    <xf numFmtId="167" fontId="60" fillId="13" borderId="97" xfId="10" applyNumberFormat="1" applyFont="1" applyFill="1" applyBorder="1" applyAlignment="1">
      <alignment horizontal="center" vertical="center" wrapText="1"/>
    </xf>
    <xf numFmtId="167" fontId="60" fillId="13" borderId="28" xfId="10" applyNumberFormat="1" applyFont="1" applyFill="1" applyBorder="1" applyAlignment="1">
      <alignment horizontal="center" vertical="center" wrapText="1"/>
    </xf>
    <xf numFmtId="167" fontId="60" fillId="12" borderId="27" xfId="10" applyNumberFormat="1" applyFont="1" applyFill="1" applyBorder="1" applyAlignment="1">
      <alignment horizontal="center" vertical="center" wrapText="1"/>
    </xf>
    <xf numFmtId="167" fontId="60" fillId="12" borderId="97" xfId="10" applyNumberFormat="1" applyFont="1" applyFill="1" applyBorder="1" applyAlignment="1">
      <alignment horizontal="center" vertical="center" wrapText="1"/>
    </xf>
    <xf numFmtId="167" fontId="60" fillId="12" borderId="28" xfId="10" applyNumberFormat="1" applyFont="1" applyFill="1" applyBorder="1" applyAlignment="1">
      <alignment horizontal="center" vertical="center" wrapText="1"/>
    </xf>
    <xf numFmtId="168" fontId="60" fillId="12" borderId="27" xfId="10" applyNumberFormat="1" applyFont="1" applyFill="1" applyBorder="1" applyAlignment="1">
      <alignment horizontal="center" vertical="center" wrapText="1"/>
    </xf>
    <xf numFmtId="168" fontId="60" fillId="12" borderId="97" xfId="10" applyNumberFormat="1" applyFont="1" applyFill="1" applyBorder="1" applyAlignment="1">
      <alignment horizontal="center" vertical="center" wrapText="1"/>
    </xf>
    <xf numFmtId="168" fontId="60" fillId="12" borderId="28" xfId="10" applyNumberFormat="1" applyFont="1" applyFill="1" applyBorder="1" applyAlignment="1">
      <alignment horizontal="center" vertical="center" wrapText="1"/>
    </xf>
    <xf numFmtId="0" fontId="61" fillId="0" borderId="52" xfId="1" applyFont="1" applyBorder="1" applyAlignment="1">
      <alignment horizontal="center" vertical="center" wrapText="1"/>
    </xf>
    <xf numFmtId="0" fontId="61" fillId="0" borderId="53" xfId="1" applyFont="1" applyBorder="1" applyAlignment="1">
      <alignment horizontal="center" vertical="center" wrapText="1"/>
    </xf>
    <xf numFmtId="0" fontId="61" fillId="0" borderId="37" xfId="1" applyFont="1" applyBorder="1" applyAlignment="1">
      <alignment horizontal="center" vertical="center" wrapText="1"/>
    </xf>
    <xf numFmtId="0" fontId="61" fillId="0" borderId="14" xfId="1" applyFont="1" applyBorder="1" applyAlignment="1">
      <alignment horizontal="center" vertical="center" wrapText="1"/>
    </xf>
    <xf numFmtId="0" fontId="61" fillId="0" borderId="54" xfId="1" applyFont="1" applyBorder="1" applyAlignment="1">
      <alignment horizontal="center" vertical="center" wrapText="1"/>
    </xf>
    <xf numFmtId="0" fontId="61" fillId="0" borderId="99" xfId="1" applyFont="1" applyBorder="1" applyAlignment="1">
      <alignment horizontal="center" vertical="center" wrapText="1"/>
    </xf>
    <xf numFmtId="0" fontId="61" fillId="0" borderId="55" xfId="1" applyFont="1" applyBorder="1" applyAlignment="1">
      <alignment horizontal="center" vertical="center" wrapText="1"/>
    </xf>
    <xf numFmtId="0" fontId="61" fillId="0" borderId="48" xfId="1" applyFont="1" applyBorder="1" applyAlignment="1">
      <alignment horizontal="center" vertical="center" wrapText="1"/>
    </xf>
    <xf numFmtId="0" fontId="61" fillId="0" borderId="3" xfId="1" applyFont="1" applyBorder="1" applyAlignment="1">
      <alignment horizontal="center" vertical="center" wrapText="1"/>
    </xf>
    <xf numFmtId="167" fontId="16" fillId="0" borderId="14" xfId="10" applyNumberFormat="1" applyFont="1" applyBorder="1" applyAlignment="1">
      <alignment horizontal="center" vertical="center" wrapText="1"/>
    </xf>
    <xf numFmtId="167" fontId="16" fillId="0" borderId="54" xfId="10" applyNumberFormat="1" applyFont="1" applyBorder="1" applyAlignment="1">
      <alignment horizontal="center" vertical="center" wrapText="1"/>
    </xf>
    <xf numFmtId="168" fontId="16" fillId="0" borderId="14" xfId="10" applyNumberFormat="1" applyFont="1" applyBorder="1" applyAlignment="1">
      <alignment horizontal="center" vertical="center" wrapText="1"/>
    </xf>
    <xf numFmtId="168" fontId="16" fillId="0" borderId="54" xfId="10" applyNumberFormat="1" applyFont="1" applyBorder="1" applyAlignment="1">
      <alignment horizontal="center" vertical="center" wrapText="1"/>
    </xf>
    <xf numFmtId="0" fontId="38" fillId="4" borderId="0" xfId="1" applyFont="1" applyFill="1" applyBorder="1" applyAlignment="1">
      <alignment horizontal="center" vertical="center" wrapText="1"/>
    </xf>
    <xf numFmtId="0" fontId="39" fillId="3" borderId="0" xfId="1" applyFont="1" applyFill="1" applyBorder="1" applyAlignment="1">
      <alignment horizontal="left"/>
    </xf>
    <xf numFmtId="0" fontId="60" fillId="0" borderId="94" xfId="1" applyFont="1" applyBorder="1" applyAlignment="1">
      <alignment horizontal="center" vertical="center"/>
    </xf>
    <xf numFmtId="0" fontId="60" fillId="0" borderId="95" xfId="1" applyFont="1" applyBorder="1" applyAlignment="1">
      <alignment horizontal="center" vertical="center"/>
    </xf>
    <xf numFmtId="0" fontId="60" fillId="0" borderId="96" xfId="1" applyFont="1" applyBorder="1" applyAlignment="1">
      <alignment horizontal="center" vertical="center"/>
    </xf>
    <xf numFmtId="0" fontId="60" fillId="0" borderId="27" xfId="1" applyFont="1" applyBorder="1" applyAlignment="1">
      <alignment horizontal="center" vertical="center"/>
    </xf>
    <xf numFmtId="0" fontId="60" fillId="0" borderId="97" xfId="1" applyFont="1" applyBorder="1" applyAlignment="1">
      <alignment horizontal="center" vertical="center"/>
    </xf>
    <xf numFmtId="0" fontId="60" fillId="0" borderId="28" xfId="1" applyFont="1" applyBorder="1" applyAlignment="1">
      <alignment horizontal="center" vertical="center"/>
    </xf>
    <xf numFmtId="0" fontId="60" fillId="4" borderId="33" xfId="1" applyFont="1" applyFill="1" applyBorder="1" applyAlignment="1">
      <alignment horizontal="center" vertical="center" wrapText="1"/>
    </xf>
    <xf numFmtId="0" fontId="60" fillId="4" borderId="100" xfId="1" applyFont="1" applyFill="1" applyBorder="1" applyAlignment="1">
      <alignment horizontal="center" vertical="center" wrapText="1"/>
    </xf>
    <xf numFmtId="0" fontId="6" fillId="3" borderId="1" xfId="0" applyFont="1" applyFill="1" applyBorder="1" applyAlignment="1">
      <alignment horizontal="left" vertical="center"/>
    </xf>
    <xf numFmtId="0" fontId="11" fillId="5" borderId="2" xfId="0" applyFont="1" applyFill="1" applyBorder="1" applyAlignment="1">
      <alignment horizontal="center" vertical="center"/>
    </xf>
    <xf numFmtId="0" fontId="11" fillId="5" borderId="13" xfId="0" applyFont="1" applyFill="1" applyBorder="1" applyAlignment="1">
      <alignment horizontal="center" vertical="center"/>
    </xf>
    <xf numFmtId="0" fontId="11" fillId="5" borderId="15" xfId="0" applyFont="1" applyFill="1" applyBorder="1" applyAlignment="1">
      <alignment horizontal="center" vertical="center"/>
    </xf>
    <xf numFmtId="0" fontId="9" fillId="0" borderId="2"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9" fillId="5" borderId="15" xfId="0" applyFont="1" applyFill="1" applyBorder="1" applyAlignment="1">
      <alignment horizontal="center" vertical="center"/>
    </xf>
    <xf numFmtId="0" fontId="9" fillId="0" borderId="0" xfId="1" applyFont="1" applyAlignment="1">
      <alignment vertical="center" wrapText="1"/>
    </xf>
    <xf numFmtId="0" fontId="11" fillId="9" borderId="2" xfId="1" applyFont="1" applyFill="1" applyBorder="1" applyAlignment="1">
      <alignment horizontal="center" vertical="center"/>
    </xf>
    <xf numFmtId="0" fontId="9" fillId="9" borderId="2" xfId="1" applyFont="1" applyFill="1" applyBorder="1" applyAlignment="1">
      <alignment horizontal="center" vertical="center"/>
    </xf>
    <xf numFmtId="0" fontId="11" fillId="9" borderId="13" xfId="1" applyFont="1" applyFill="1" applyBorder="1" applyAlignment="1">
      <alignment horizontal="center" vertical="center" wrapText="1"/>
    </xf>
    <xf numFmtId="0" fontId="11" fillId="9" borderId="14" xfId="1" applyFont="1" applyFill="1" applyBorder="1" applyAlignment="1">
      <alignment horizontal="center" vertical="center" wrapText="1"/>
    </xf>
    <xf numFmtId="0" fontId="11" fillId="9" borderId="15" xfId="1" applyFont="1" applyFill="1" applyBorder="1" applyAlignment="1">
      <alignment horizontal="center" vertical="center" wrapText="1"/>
    </xf>
    <xf numFmtId="0" fontId="11" fillId="9" borderId="3" xfId="1" applyFont="1" applyFill="1" applyBorder="1" applyAlignment="1">
      <alignment horizontal="center" vertical="center" wrapText="1"/>
    </xf>
    <xf numFmtId="0" fontId="11" fillId="9" borderId="4" xfId="1" applyFont="1" applyFill="1" applyBorder="1" applyAlignment="1">
      <alignment horizontal="center" vertical="center" wrapText="1"/>
    </xf>
    <xf numFmtId="0" fontId="6" fillId="3" borderId="1" xfId="1" applyFont="1" applyFill="1" applyBorder="1" applyAlignment="1">
      <alignment horizontal="left" vertical="center"/>
    </xf>
    <xf numFmtId="0" fontId="11" fillId="9" borderId="2" xfId="3" applyFont="1" applyFill="1" applyBorder="1" applyAlignment="1">
      <alignment horizontal="center" vertical="center"/>
    </xf>
    <xf numFmtId="0" fontId="9" fillId="9" borderId="2" xfId="3" applyFont="1" applyFill="1" applyBorder="1" applyAlignment="1">
      <alignment horizontal="center" vertical="center"/>
    </xf>
    <xf numFmtId="0" fontId="9" fillId="9" borderId="3" xfId="3" applyFont="1" applyFill="1" applyBorder="1" applyAlignment="1">
      <alignment horizontal="center" vertical="center"/>
    </xf>
    <xf numFmtId="0" fontId="11" fillId="9" borderId="13" xfId="3" applyFont="1" applyFill="1" applyBorder="1" applyAlignment="1">
      <alignment horizontal="center" vertical="center" wrapText="1"/>
    </xf>
    <xf numFmtId="0" fontId="11" fillId="9" borderId="14" xfId="3" applyFont="1" applyFill="1" applyBorder="1" applyAlignment="1">
      <alignment horizontal="center" vertical="center" wrapText="1"/>
    </xf>
    <xf numFmtId="0" fontId="11" fillId="9" borderId="15" xfId="3" applyFont="1" applyFill="1" applyBorder="1" applyAlignment="1">
      <alignment horizontal="center" vertical="center" wrapText="1"/>
    </xf>
    <xf numFmtId="0" fontId="11" fillId="10" borderId="13" xfId="3" applyFont="1" applyFill="1" applyBorder="1" applyAlignment="1">
      <alignment horizontal="center" vertical="center" wrapText="1"/>
    </xf>
    <xf numFmtId="0" fontId="11" fillId="10" borderId="15" xfId="3" applyFont="1" applyFill="1" applyBorder="1" applyAlignment="1">
      <alignment horizontal="center" vertical="center" wrapText="1"/>
    </xf>
    <xf numFmtId="0" fontId="11" fillId="10" borderId="2" xfId="3" applyFont="1" applyFill="1" applyBorder="1" applyAlignment="1">
      <alignment horizontal="center" vertical="center" wrapText="1"/>
    </xf>
    <xf numFmtId="0" fontId="6" fillId="5" borderId="16" xfId="3" applyFont="1" applyFill="1" applyBorder="1" applyAlignment="1">
      <alignment horizontal="center" vertical="center"/>
    </xf>
    <xf numFmtId="0" fontId="6" fillId="5" borderId="17" xfId="3" applyFont="1" applyFill="1" applyBorder="1" applyAlignment="1">
      <alignment horizontal="center" vertical="center"/>
    </xf>
    <xf numFmtId="0" fontId="9" fillId="0" borderId="0" xfId="1" applyFont="1" applyAlignment="1">
      <alignment vertical="top" wrapText="1"/>
    </xf>
    <xf numFmtId="0" fontId="1" fillId="2" borderId="0" xfId="1" applyFont="1" applyFill="1" applyBorder="1" applyAlignment="1">
      <alignment horizontal="center" vertical="center"/>
    </xf>
    <xf numFmtId="0" fontId="6" fillId="3" borderId="1" xfId="3" applyFont="1" applyFill="1" applyBorder="1" applyAlignment="1">
      <alignment horizontal="left" vertical="center"/>
    </xf>
    <xf numFmtId="0" fontId="27" fillId="9" borderId="13" xfId="1" applyFont="1" applyFill="1" applyBorder="1" applyAlignment="1">
      <alignment horizontal="center" vertical="center"/>
    </xf>
    <xf numFmtId="0" fontId="27" fillId="9" borderId="15" xfId="1" applyFont="1" applyFill="1" applyBorder="1" applyAlignment="1">
      <alignment horizontal="center" vertical="center"/>
    </xf>
    <xf numFmtId="0" fontId="1" fillId="2" borderId="0" xfId="0" applyFont="1" applyFill="1" applyBorder="1" applyAlignment="1">
      <alignment horizontal="center" vertical="center"/>
    </xf>
    <xf numFmtId="0" fontId="10" fillId="2" borderId="0" xfId="0" applyFont="1" applyFill="1" applyBorder="1" applyAlignment="1">
      <alignment horizontal="left" vertical="center"/>
    </xf>
    <xf numFmtId="0" fontId="9" fillId="0" borderId="0" xfId="1" applyFont="1" applyAlignment="1">
      <alignment wrapText="1"/>
    </xf>
    <xf numFmtId="0" fontId="9" fillId="0" borderId="3" xfId="1" applyFont="1" applyFill="1" applyBorder="1" applyAlignment="1">
      <alignment wrapText="1"/>
    </xf>
    <xf numFmtId="0" fontId="9" fillId="0" borderId="6" xfId="1" applyFont="1" applyFill="1" applyBorder="1" applyAlignment="1">
      <alignment wrapText="1"/>
    </xf>
    <xf numFmtId="4" fontId="9" fillId="0" borderId="8" xfId="1" applyNumberFormat="1" applyFont="1" applyFill="1" applyBorder="1" applyAlignment="1">
      <alignment horizontal="left" vertical="top"/>
    </xf>
    <xf numFmtId="4" fontId="9" fillId="0" borderId="9" xfId="1" applyNumberFormat="1" applyFont="1" applyFill="1" applyBorder="1" applyAlignment="1">
      <alignment horizontal="left" vertical="top"/>
    </xf>
    <xf numFmtId="4" fontId="9" fillId="0" borderId="10" xfId="1" applyNumberFormat="1" applyFont="1" applyFill="1" applyBorder="1" applyAlignment="1">
      <alignment horizontal="left" vertical="top"/>
    </xf>
    <xf numFmtId="0" fontId="9" fillId="2" borderId="0" xfId="0" applyFont="1" applyFill="1" applyBorder="1" applyAlignment="1">
      <alignment vertical="center" wrapText="1"/>
    </xf>
    <xf numFmtId="0" fontId="9" fillId="0" borderId="0" xfId="0" applyFont="1" applyBorder="1" applyAlignment="1">
      <alignment vertical="center" wrapText="1"/>
    </xf>
    <xf numFmtId="0" fontId="6" fillId="3" borderId="0" xfId="0" applyFont="1" applyFill="1" applyBorder="1" applyAlignment="1">
      <alignment horizontal="left" vertical="top"/>
    </xf>
    <xf numFmtId="0" fontId="9" fillId="9" borderId="2" xfId="1" applyFont="1" applyFill="1" applyBorder="1" applyAlignment="1">
      <alignment horizontal="center"/>
    </xf>
    <xf numFmtId="4" fontId="9" fillId="0" borderId="8" xfId="1" applyNumberFormat="1" applyFont="1" applyFill="1" applyBorder="1" applyAlignment="1">
      <alignment horizontal="left"/>
    </xf>
    <xf numFmtId="4" fontId="9" fillId="0" borderId="9" xfId="1" applyNumberFormat="1" applyFont="1" applyFill="1" applyBorder="1" applyAlignment="1">
      <alignment horizontal="left"/>
    </xf>
    <xf numFmtId="4" fontId="9" fillId="0" borderId="10" xfId="1" applyNumberFormat="1" applyFont="1" applyFill="1" applyBorder="1" applyAlignment="1">
      <alignment horizontal="left"/>
    </xf>
    <xf numFmtId="0" fontId="9" fillId="0" borderId="3" xfId="0" applyFont="1" applyBorder="1" applyAlignment="1">
      <alignment horizontal="left" vertical="center"/>
    </xf>
    <xf numFmtId="0" fontId="9" fillId="0" borderId="5" xfId="0" applyFont="1" applyBorder="1" applyAlignment="1">
      <alignment horizontal="left" vertical="center"/>
    </xf>
    <xf numFmtId="0" fontId="9" fillId="0" borderId="4" xfId="0" applyFont="1" applyBorder="1" applyAlignment="1">
      <alignment horizontal="left" vertical="center"/>
    </xf>
    <xf numFmtId="3" fontId="9" fillId="0" borderId="3" xfId="0" applyNumberFormat="1" applyFont="1" applyBorder="1" applyAlignment="1">
      <alignment horizontal="right" vertical="center"/>
    </xf>
    <xf numFmtId="3" fontId="9" fillId="0" borderId="5" xfId="0" applyNumberFormat="1" applyFont="1" applyBorder="1" applyAlignment="1">
      <alignment horizontal="right" vertical="center"/>
    </xf>
    <xf numFmtId="3" fontId="9" fillId="0" borderId="4" xfId="0" applyNumberFormat="1" applyFont="1" applyBorder="1" applyAlignment="1">
      <alignment horizontal="right" vertical="center"/>
    </xf>
    <xf numFmtId="0" fontId="8" fillId="4" borderId="0" xfId="0" applyFont="1" applyFill="1" applyBorder="1" applyAlignment="1">
      <alignment horizont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10" fillId="0" borderId="0" xfId="1" applyFont="1" applyFill="1" applyBorder="1" applyAlignment="1">
      <alignment horizontal="left"/>
    </xf>
    <xf numFmtId="0" fontId="29" fillId="0" borderId="0" xfId="1" applyFont="1" applyFill="1" applyBorder="1" applyAlignment="1">
      <alignment vertical="center"/>
    </xf>
    <xf numFmtId="0" fontId="9" fillId="0" borderId="0" xfId="1" applyFont="1" applyFill="1" applyBorder="1" applyAlignment="1"/>
    <xf numFmtId="0" fontId="33" fillId="11" borderId="50" xfId="0" applyFont="1" applyFill="1" applyBorder="1" applyAlignment="1">
      <alignment horizontal="left" vertical="center" wrapText="1"/>
    </xf>
    <xf numFmtId="0" fontId="35" fillId="0" borderId="0" xfId="0" applyFont="1" applyAlignment="1">
      <alignment horizontal="left" vertical="center" wrapText="1"/>
    </xf>
    <xf numFmtId="0" fontId="33" fillId="11" borderId="51" xfId="0" applyFont="1" applyFill="1" applyBorder="1" applyAlignment="1">
      <alignment horizontal="left" vertical="center" wrapText="1"/>
    </xf>
    <xf numFmtId="0" fontId="38" fillId="2" borderId="0" xfId="1" applyFont="1" applyFill="1" applyBorder="1" applyAlignment="1">
      <alignment horizontal="center" vertical="center"/>
    </xf>
    <xf numFmtId="0" fontId="43" fillId="2" borderId="0" xfId="1" applyFont="1" applyFill="1" applyBorder="1" applyAlignment="1">
      <alignment horizontal="left" vertical="center"/>
    </xf>
    <xf numFmtId="0" fontId="38" fillId="0" borderId="0" xfId="1" applyFont="1" applyFill="1" applyBorder="1" applyAlignment="1">
      <alignment horizontal="center" vertical="center"/>
    </xf>
    <xf numFmtId="0" fontId="39" fillId="3" borderId="0" xfId="0" applyFont="1" applyFill="1" applyBorder="1" applyAlignment="1">
      <alignment horizontal="left" vertical="center"/>
    </xf>
    <xf numFmtId="0" fontId="0" fillId="9" borderId="56" xfId="0" applyFill="1" applyBorder="1" applyAlignment="1">
      <alignment horizontal="center" vertical="center"/>
    </xf>
    <xf numFmtId="0" fontId="0" fillId="9" borderId="46" xfId="0" applyFill="1" applyBorder="1" applyAlignment="1">
      <alignment horizontal="center" vertical="center"/>
    </xf>
    <xf numFmtId="0" fontId="0" fillId="9" borderId="32" xfId="0" applyFill="1" applyBorder="1" applyAlignment="1">
      <alignment horizontal="center" vertical="center"/>
    </xf>
    <xf numFmtId="0" fontId="0" fillId="9" borderId="12" xfId="0" applyFill="1" applyBorder="1" applyAlignment="1">
      <alignment horizontal="center" vertical="center" wrapText="1"/>
    </xf>
    <xf numFmtId="0" fontId="0" fillId="9" borderId="5" xfId="0" applyFill="1" applyBorder="1"/>
    <xf numFmtId="0" fontId="0" fillId="9" borderId="52" xfId="0" applyFill="1" applyBorder="1" applyAlignment="1">
      <alignment horizontal="center" vertical="center" wrapText="1"/>
    </xf>
    <xf numFmtId="0" fontId="0" fillId="9" borderId="55" xfId="0" applyFill="1" applyBorder="1" applyAlignment="1">
      <alignment horizontal="center" vertical="center" wrapText="1"/>
    </xf>
    <xf numFmtId="0" fontId="0" fillId="9" borderId="57" xfId="0" applyFill="1" applyBorder="1" applyAlignment="1">
      <alignment horizontal="center" vertical="center" wrapText="1"/>
    </xf>
    <xf numFmtId="0" fontId="16" fillId="9" borderId="58" xfId="0" applyFont="1" applyFill="1" applyBorder="1" applyAlignment="1">
      <alignment horizontal="center" vertical="center"/>
    </xf>
    <xf numFmtId="0" fontId="16" fillId="9" borderId="59" xfId="0" applyFont="1" applyFill="1" applyBorder="1" applyAlignment="1">
      <alignment horizontal="center" vertical="center"/>
    </xf>
    <xf numFmtId="0" fontId="16" fillId="9" borderId="60" xfId="0" applyFont="1" applyFill="1" applyBorder="1" applyAlignment="1">
      <alignment horizontal="center" vertical="center"/>
    </xf>
    <xf numFmtId="0" fontId="16" fillId="9" borderId="61" xfId="0" applyFont="1" applyFill="1" applyBorder="1" applyAlignment="1">
      <alignment horizontal="center" vertical="center"/>
    </xf>
    <xf numFmtId="0" fontId="16" fillId="9" borderId="52" xfId="0" applyFont="1" applyFill="1" applyBorder="1" applyAlignment="1">
      <alignment horizontal="center" vertical="center"/>
    </xf>
    <xf numFmtId="0" fontId="16" fillId="9" borderId="53" xfId="0" applyFont="1" applyFill="1" applyBorder="1" applyAlignment="1">
      <alignment horizontal="center" vertical="center"/>
    </xf>
    <xf numFmtId="0" fontId="37" fillId="8" borderId="37" xfId="0" applyFont="1" applyFill="1" applyBorder="1" applyAlignment="1">
      <alignment horizontal="left" vertical="center"/>
    </xf>
    <xf numFmtId="0" fontId="37" fillId="8" borderId="14" xfId="0" applyFont="1" applyFill="1" applyBorder="1" applyAlignment="1">
      <alignment horizontal="left" vertical="center"/>
    </xf>
    <xf numFmtId="0" fontId="37" fillId="8" borderId="54" xfId="0" applyFont="1" applyFill="1" applyBorder="1" applyAlignment="1">
      <alignment horizontal="left" vertical="center"/>
    </xf>
    <xf numFmtId="0" fontId="16" fillId="9" borderId="12" xfId="0" applyFont="1" applyFill="1" applyBorder="1" applyAlignment="1">
      <alignment horizontal="center" vertical="center" wrapText="1"/>
    </xf>
    <xf numFmtId="0" fontId="16" fillId="9" borderId="43" xfId="0" applyFont="1" applyFill="1" applyBorder="1" applyAlignment="1">
      <alignment horizontal="center" vertical="center" wrapText="1"/>
    </xf>
    <xf numFmtId="0" fontId="16" fillId="9" borderId="55" xfId="0" applyFont="1" applyFill="1" applyBorder="1" applyAlignment="1">
      <alignment horizontal="center" vertical="center"/>
    </xf>
    <xf numFmtId="0" fontId="16" fillId="9" borderId="56" xfId="0" applyFont="1" applyFill="1" applyBorder="1" applyAlignment="1">
      <alignment horizontal="center" vertical="center"/>
    </xf>
    <xf numFmtId="0" fontId="16" fillId="9" borderId="46" xfId="0" applyFont="1" applyFill="1" applyBorder="1" applyAlignment="1">
      <alignment horizontal="center" vertical="center"/>
    </xf>
    <xf numFmtId="0" fontId="16" fillId="9" borderId="32" xfId="0" applyFont="1" applyFill="1" applyBorder="1" applyAlignment="1">
      <alignment horizontal="center" vertical="center"/>
    </xf>
    <xf numFmtId="0" fontId="56" fillId="2" borderId="0" xfId="0" applyFont="1" applyFill="1" applyAlignment="1">
      <alignment horizontal="left" wrapText="1"/>
    </xf>
    <xf numFmtId="0" fontId="55" fillId="2" borderId="91" xfId="0" applyFont="1" applyFill="1" applyBorder="1" applyAlignment="1">
      <alignment horizontal="center"/>
    </xf>
    <xf numFmtId="0" fontId="56" fillId="2" borderId="0" xfId="0" applyFont="1" applyFill="1" applyAlignment="1">
      <alignment horizontal="left" vertical="center" wrapText="1"/>
    </xf>
  </cellXfs>
  <cellStyles count="11">
    <cellStyle name="Milliers" xfId="10" builtinId="3"/>
    <cellStyle name="Milliers 2" xfId="2"/>
    <cellStyle name="Milliers 2 2" xfId="6"/>
    <cellStyle name="Milliers 3" xfId="7"/>
    <cellStyle name="Milliers_Feuil1" xfId="4"/>
    <cellStyle name="Milliers_Feuil2" xfId="5"/>
    <cellStyle name="Monétaire 2" xfId="8"/>
    <cellStyle name="Normal" xfId="0" builtinId="0"/>
    <cellStyle name="Normal 2" xfId="1"/>
    <cellStyle name="Normal 3" xfId="9"/>
    <cellStyle name="Normal_Feuil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raout/AppData/Local/Temp/TABLEAUX%20BUDGET%20PRRE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raout/AppData/Local/Temp/TABLEAUX%20BUDGET%20ANNEXE%20CAMPU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raout/AppData/Local/Temp/TABLEAUX%20BUDGET%20MISSION%20SUPPOR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raout/AppData/Local/Temp/TABLEAUX%20BPI%20ESP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craout/AppData/Local/Temp/TABLEAUX%20BUDGET%20ANNEXE%20EQUIPEX.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craout/Documents/craout/Documents/budget%202016/Copie%20de%20REX_Universit&#233;_Rennes2_Int&#233;gration_donn&#233;es_Budg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 2"/>
      <sheetName val="tableau 3"/>
      <sheetName val="tableau 6"/>
    </sheetNames>
    <sheetDataSet>
      <sheetData sheetId="0" refreshError="1">
        <row r="11">
          <cell r="C11">
            <v>393004</v>
          </cell>
        </row>
        <row r="12">
          <cell r="C12">
            <v>0</v>
          </cell>
          <cell r="F12">
            <v>0</v>
          </cell>
        </row>
        <row r="13">
          <cell r="F13">
            <v>0</v>
          </cell>
        </row>
        <row r="14">
          <cell r="F14">
            <v>0</v>
          </cell>
        </row>
        <row r="16">
          <cell r="F16">
            <v>0</v>
          </cell>
        </row>
        <row r="21">
          <cell r="F21">
            <v>0</v>
          </cell>
        </row>
      </sheetData>
      <sheetData sheetId="1" refreshError="1">
        <row r="10">
          <cell r="C10">
            <v>0</v>
          </cell>
          <cell r="D10">
            <v>0</v>
          </cell>
          <cell r="E10">
            <v>0</v>
          </cell>
          <cell r="F10">
            <v>0</v>
          </cell>
          <cell r="G10">
            <v>0</v>
          </cell>
          <cell r="H10">
            <v>0</v>
          </cell>
        </row>
        <row r="11">
          <cell r="C11">
            <v>0</v>
          </cell>
          <cell r="D11">
            <v>0</v>
          </cell>
          <cell r="E11">
            <v>0</v>
          </cell>
          <cell r="F11">
            <v>0</v>
          </cell>
          <cell r="G11">
            <v>0</v>
          </cell>
          <cell r="H11">
            <v>0</v>
          </cell>
        </row>
        <row r="12">
          <cell r="C12">
            <v>0</v>
          </cell>
          <cell r="D12">
            <v>0</v>
          </cell>
          <cell r="E12">
            <v>0</v>
          </cell>
          <cell r="F12">
            <v>0</v>
          </cell>
          <cell r="G12">
            <v>0</v>
          </cell>
          <cell r="H12">
            <v>0</v>
          </cell>
        </row>
        <row r="13">
          <cell r="C13">
            <v>0</v>
          </cell>
          <cell r="D13">
            <v>0</v>
          </cell>
          <cell r="E13">
            <v>0</v>
          </cell>
          <cell r="F13">
            <v>0</v>
          </cell>
          <cell r="G13">
            <v>0</v>
          </cell>
          <cell r="H13">
            <v>0</v>
          </cell>
        </row>
        <row r="14">
          <cell r="C14">
            <v>0</v>
          </cell>
          <cell r="D14">
            <v>0</v>
          </cell>
          <cell r="E14">
            <v>0</v>
          </cell>
          <cell r="F14">
            <v>0</v>
          </cell>
          <cell r="G14">
            <v>0</v>
          </cell>
          <cell r="H14">
            <v>0</v>
          </cell>
        </row>
        <row r="15">
          <cell r="C15">
            <v>0</v>
          </cell>
          <cell r="D15">
            <v>0</v>
          </cell>
          <cell r="E15">
            <v>0</v>
          </cell>
          <cell r="F15">
            <v>0</v>
          </cell>
          <cell r="G15">
            <v>0</v>
          </cell>
          <cell r="H15">
            <v>0</v>
          </cell>
        </row>
        <row r="16">
          <cell r="C16">
            <v>0</v>
          </cell>
          <cell r="D16">
            <v>0</v>
          </cell>
          <cell r="E16">
            <v>0</v>
          </cell>
          <cell r="F16">
            <v>0</v>
          </cell>
          <cell r="G16">
            <v>0</v>
          </cell>
          <cell r="H16">
            <v>0</v>
          </cell>
        </row>
        <row r="17">
          <cell r="C17">
            <v>0</v>
          </cell>
          <cell r="D17">
            <v>0</v>
          </cell>
        </row>
        <row r="18">
          <cell r="C18">
            <v>0</v>
          </cell>
          <cell r="D18">
            <v>0</v>
          </cell>
          <cell r="E18">
            <v>0</v>
          </cell>
          <cell r="F18">
            <v>0</v>
          </cell>
          <cell r="G18">
            <v>0</v>
          </cell>
          <cell r="H18">
            <v>0</v>
          </cell>
        </row>
        <row r="19">
          <cell r="C19">
            <v>0</v>
          </cell>
          <cell r="D19">
            <v>0</v>
          </cell>
          <cell r="E19">
            <v>0</v>
          </cell>
          <cell r="F19">
            <v>0</v>
          </cell>
          <cell r="G19">
            <v>0</v>
          </cell>
          <cell r="H19">
            <v>0</v>
          </cell>
        </row>
        <row r="20">
          <cell r="C20">
            <v>0</v>
          </cell>
          <cell r="D20">
            <v>0</v>
          </cell>
          <cell r="E20">
            <v>0</v>
          </cell>
          <cell r="F20">
            <v>0</v>
          </cell>
          <cell r="G20">
            <v>0</v>
          </cell>
          <cell r="H20">
            <v>0</v>
          </cell>
        </row>
        <row r="21">
          <cell r="C21">
            <v>0</v>
          </cell>
          <cell r="D21">
            <v>0</v>
          </cell>
          <cell r="E21">
            <v>0</v>
          </cell>
          <cell r="F21">
            <v>0</v>
          </cell>
          <cell r="G21">
            <v>0</v>
          </cell>
          <cell r="H21">
            <v>0</v>
          </cell>
        </row>
        <row r="22">
          <cell r="C22">
            <v>0</v>
          </cell>
          <cell r="D22">
            <v>0</v>
          </cell>
          <cell r="E22">
            <v>0</v>
          </cell>
          <cell r="F22">
            <v>0</v>
          </cell>
          <cell r="G22">
            <v>0</v>
          </cell>
          <cell r="H22">
            <v>0</v>
          </cell>
        </row>
        <row r="23">
          <cell r="C23">
            <v>0</v>
          </cell>
          <cell r="D23">
            <v>0</v>
          </cell>
          <cell r="E23">
            <v>0</v>
          </cell>
          <cell r="F23">
            <v>0</v>
          </cell>
          <cell r="H23">
            <v>0</v>
          </cell>
        </row>
        <row r="24">
          <cell r="C24">
            <v>393004</v>
          </cell>
          <cell r="D24">
            <v>393004</v>
          </cell>
        </row>
        <row r="25">
          <cell r="C25">
            <v>0</v>
          </cell>
          <cell r="D25">
            <v>0</v>
          </cell>
          <cell r="E25">
            <v>0</v>
          </cell>
          <cell r="F25">
            <v>0</v>
          </cell>
          <cell r="G25">
            <v>0</v>
          </cell>
          <cell r="H25">
            <v>0</v>
          </cell>
          <cell r="I25">
            <v>0</v>
          </cell>
          <cell r="J25">
            <v>0</v>
          </cell>
        </row>
        <row r="26">
          <cell r="C26">
            <v>0</v>
          </cell>
          <cell r="D26">
            <v>0</v>
          </cell>
          <cell r="E26">
            <v>0</v>
          </cell>
          <cell r="F26">
            <v>0</v>
          </cell>
          <cell r="G26">
            <v>0</v>
          </cell>
          <cell r="H26">
            <v>0</v>
          </cell>
          <cell r="I26">
            <v>0</v>
          </cell>
          <cell r="J26">
            <v>0</v>
          </cell>
        </row>
        <row r="27">
          <cell r="C27">
            <v>0</v>
          </cell>
          <cell r="D27">
            <v>0</v>
          </cell>
          <cell r="E27">
            <v>0</v>
          </cell>
          <cell r="F27">
            <v>0</v>
          </cell>
          <cell r="G27">
            <v>0</v>
          </cell>
          <cell r="H27">
            <v>0</v>
          </cell>
          <cell r="I27">
            <v>0</v>
          </cell>
          <cell r="J27">
            <v>0</v>
          </cell>
        </row>
        <row r="28">
          <cell r="C28">
            <v>0</v>
          </cell>
          <cell r="D28">
            <v>0</v>
          </cell>
          <cell r="E28">
            <v>0</v>
          </cell>
          <cell r="F28">
            <v>0</v>
          </cell>
          <cell r="G28">
            <v>0</v>
          </cell>
          <cell r="H28">
            <v>0</v>
          </cell>
          <cell r="I28">
            <v>0</v>
          </cell>
          <cell r="J28">
            <v>0</v>
          </cell>
        </row>
        <row r="39">
          <cell r="C39">
            <v>0</v>
          </cell>
          <cell r="D39">
            <v>0</v>
          </cell>
          <cell r="E39">
            <v>0</v>
          </cell>
          <cell r="F39">
            <v>0</v>
          </cell>
          <cell r="G39">
            <v>0</v>
          </cell>
          <cell r="H39">
            <v>0</v>
          </cell>
          <cell r="I39">
            <v>0</v>
          </cell>
          <cell r="J39">
            <v>0</v>
          </cell>
        </row>
        <row r="40">
          <cell r="C40">
            <v>0</v>
          </cell>
          <cell r="D40">
            <v>0</v>
          </cell>
          <cell r="E40">
            <v>0</v>
          </cell>
          <cell r="F40">
            <v>0</v>
          </cell>
          <cell r="G40">
            <v>0</v>
          </cell>
          <cell r="H40">
            <v>0</v>
          </cell>
          <cell r="I40">
            <v>0</v>
          </cell>
          <cell r="J40">
            <v>0</v>
          </cell>
        </row>
        <row r="41">
          <cell r="C41">
            <v>0</v>
          </cell>
          <cell r="D41">
            <v>0</v>
          </cell>
          <cell r="E41">
            <v>0</v>
          </cell>
          <cell r="F41">
            <v>0</v>
          </cell>
          <cell r="G41">
            <v>0</v>
          </cell>
          <cell r="H41">
            <v>0</v>
          </cell>
          <cell r="I41">
            <v>0</v>
          </cell>
          <cell r="J41">
            <v>0</v>
          </cell>
        </row>
        <row r="42">
          <cell r="C42">
            <v>0</v>
          </cell>
          <cell r="D42">
            <v>0</v>
          </cell>
          <cell r="E42">
            <v>0</v>
          </cell>
          <cell r="F42">
            <v>0</v>
          </cell>
          <cell r="G42">
            <v>0</v>
          </cell>
          <cell r="H42">
            <v>0</v>
          </cell>
          <cell r="I42">
            <v>0</v>
          </cell>
          <cell r="J42">
            <v>0</v>
          </cell>
        </row>
        <row r="43">
          <cell r="C43">
            <v>0</v>
          </cell>
          <cell r="D43">
            <v>0</v>
          </cell>
          <cell r="E43">
            <v>0</v>
          </cell>
          <cell r="F43">
            <v>0</v>
          </cell>
          <cell r="G43">
            <v>0</v>
          </cell>
          <cell r="H43">
            <v>0</v>
          </cell>
          <cell r="I43">
            <v>0</v>
          </cell>
          <cell r="J43">
            <v>0</v>
          </cell>
        </row>
        <row r="44">
          <cell r="C44">
            <v>0</v>
          </cell>
          <cell r="D44">
            <v>0</v>
          </cell>
          <cell r="E44">
            <v>0</v>
          </cell>
          <cell r="F44">
            <v>0</v>
          </cell>
          <cell r="G44">
            <v>0</v>
          </cell>
          <cell r="H44">
            <v>0</v>
          </cell>
          <cell r="I44">
            <v>0</v>
          </cell>
          <cell r="J44">
            <v>0</v>
          </cell>
        </row>
        <row r="45">
          <cell r="C45">
            <v>0</v>
          </cell>
          <cell r="D45">
            <v>0</v>
          </cell>
          <cell r="E45">
            <v>0</v>
          </cell>
          <cell r="F45">
            <v>0</v>
          </cell>
          <cell r="G45">
            <v>0</v>
          </cell>
          <cell r="H45">
            <v>0</v>
          </cell>
          <cell r="I45">
            <v>0</v>
          </cell>
          <cell r="J45">
            <v>0</v>
          </cell>
        </row>
        <row r="46">
          <cell r="C46">
            <v>0</v>
          </cell>
          <cell r="D46">
            <v>0</v>
          </cell>
          <cell r="E46">
            <v>0</v>
          </cell>
          <cell r="F46">
            <v>0</v>
          </cell>
          <cell r="G46">
            <v>0</v>
          </cell>
          <cell r="I46">
            <v>0</v>
          </cell>
          <cell r="J46">
            <v>0</v>
          </cell>
        </row>
        <row r="47">
          <cell r="C47">
            <v>0</v>
          </cell>
          <cell r="D47">
            <v>0</v>
          </cell>
          <cell r="E47">
            <v>0</v>
          </cell>
          <cell r="G47">
            <v>0</v>
          </cell>
          <cell r="H47">
            <v>0</v>
          </cell>
          <cell r="J47">
            <v>0</v>
          </cell>
        </row>
        <row r="48">
          <cell r="C48">
            <v>0</v>
          </cell>
          <cell r="D48">
            <v>0</v>
          </cell>
          <cell r="E48">
            <v>0</v>
          </cell>
          <cell r="F48">
            <v>642333</v>
          </cell>
          <cell r="G48">
            <v>0</v>
          </cell>
          <cell r="H48">
            <v>0</v>
          </cell>
          <cell r="I48">
            <v>0</v>
          </cell>
          <cell r="J48">
            <v>0</v>
          </cell>
        </row>
        <row r="49">
          <cell r="C49">
            <v>0</v>
          </cell>
          <cell r="D49">
            <v>0</v>
          </cell>
          <cell r="E49">
            <v>0</v>
          </cell>
          <cell r="F49">
            <v>0</v>
          </cell>
          <cell r="G49">
            <v>0</v>
          </cell>
          <cell r="H49">
            <v>0</v>
          </cell>
          <cell r="I49">
            <v>0</v>
          </cell>
          <cell r="J49">
            <v>0</v>
          </cell>
        </row>
        <row r="50">
          <cell r="C50">
            <v>0</v>
          </cell>
          <cell r="D50">
            <v>0</v>
          </cell>
          <cell r="E50">
            <v>0</v>
          </cell>
          <cell r="F50">
            <v>0</v>
          </cell>
          <cell r="G50">
            <v>0</v>
          </cell>
          <cell r="H50">
            <v>0</v>
          </cell>
          <cell r="I50">
            <v>0</v>
          </cell>
          <cell r="J50">
            <v>0</v>
          </cell>
        </row>
        <row r="51">
          <cell r="C51">
            <v>0</v>
          </cell>
          <cell r="D51">
            <v>0</v>
          </cell>
          <cell r="E51">
            <v>0</v>
          </cell>
          <cell r="F51">
            <v>0</v>
          </cell>
          <cell r="G51">
            <v>0</v>
          </cell>
          <cell r="H51">
            <v>0</v>
          </cell>
          <cell r="I51">
            <v>0</v>
          </cell>
          <cell r="J51">
            <v>0</v>
          </cell>
        </row>
      </sheetData>
      <sheetData sheetId="2" refreshError="1">
        <row r="9">
          <cell r="B9">
            <v>393004</v>
          </cell>
          <cell r="D9">
            <v>0</v>
          </cell>
        </row>
        <row r="10">
          <cell r="B10">
            <v>0</v>
          </cell>
        </row>
        <row r="12">
          <cell r="B12">
            <v>0</v>
          </cell>
        </row>
        <row r="36">
          <cell r="D36">
            <v>0</v>
          </cell>
        </row>
        <row r="37">
          <cell r="B37">
            <v>0</v>
          </cell>
          <cell r="D37">
            <v>0</v>
          </cell>
        </row>
        <row r="38">
          <cell r="B38">
            <v>0</v>
          </cell>
          <cell r="D38">
            <v>0</v>
          </cell>
        </row>
        <row r="39">
          <cell r="D39">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 2"/>
      <sheetName val="tableau 3"/>
      <sheetName val="tableau 6"/>
      <sheetName val="explications"/>
    </sheetNames>
    <sheetDataSet>
      <sheetData sheetId="0" refreshError="1">
        <row r="11">
          <cell r="C11">
            <v>147000</v>
          </cell>
        </row>
        <row r="12">
          <cell r="C12">
            <v>0</v>
          </cell>
          <cell r="F12">
            <v>0</v>
          </cell>
        </row>
        <row r="13">
          <cell r="F13">
            <v>2116600</v>
          </cell>
        </row>
        <row r="14">
          <cell r="F14">
            <v>0</v>
          </cell>
        </row>
        <row r="16">
          <cell r="F16">
            <v>0</v>
          </cell>
        </row>
        <row r="21">
          <cell r="F21">
            <v>163413</v>
          </cell>
        </row>
      </sheetData>
      <sheetData sheetId="1" refreshError="1">
        <row r="10">
          <cell r="C10">
            <v>0</v>
          </cell>
          <cell r="D10">
            <v>0</v>
          </cell>
          <cell r="E10">
            <v>0</v>
          </cell>
          <cell r="F10">
            <v>0</v>
          </cell>
          <cell r="G10">
            <v>0</v>
          </cell>
          <cell r="H10">
            <v>0</v>
          </cell>
        </row>
        <row r="11">
          <cell r="C11">
            <v>0</v>
          </cell>
          <cell r="D11">
            <v>0</v>
          </cell>
          <cell r="E11">
            <v>0</v>
          </cell>
          <cell r="F11">
            <v>0</v>
          </cell>
          <cell r="G11">
            <v>0</v>
          </cell>
          <cell r="H11">
            <v>0</v>
          </cell>
        </row>
        <row r="12">
          <cell r="C12">
            <v>0</v>
          </cell>
          <cell r="D12">
            <v>0</v>
          </cell>
          <cell r="E12">
            <v>0</v>
          </cell>
          <cell r="F12">
            <v>0</v>
          </cell>
          <cell r="G12">
            <v>0</v>
          </cell>
          <cell r="H12">
            <v>0</v>
          </cell>
        </row>
        <row r="13">
          <cell r="C13">
            <v>0</v>
          </cell>
          <cell r="D13">
            <v>0</v>
          </cell>
          <cell r="E13">
            <v>0</v>
          </cell>
          <cell r="F13">
            <v>0</v>
          </cell>
          <cell r="G13">
            <v>0</v>
          </cell>
          <cell r="H13">
            <v>0</v>
          </cell>
        </row>
        <row r="14">
          <cell r="C14">
            <v>0</v>
          </cell>
          <cell r="D14">
            <v>0</v>
          </cell>
          <cell r="E14">
            <v>0</v>
          </cell>
          <cell r="F14">
            <v>0</v>
          </cell>
          <cell r="G14">
            <v>0</v>
          </cell>
          <cell r="H14">
            <v>0</v>
          </cell>
        </row>
        <row r="15">
          <cell r="C15">
            <v>0</v>
          </cell>
          <cell r="D15">
            <v>0</v>
          </cell>
          <cell r="E15">
            <v>0</v>
          </cell>
          <cell r="F15">
            <v>0</v>
          </cell>
          <cell r="G15">
            <v>0</v>
          </cell>
          <cell r="H15">
            <v>0</v>
          </cell>
        </row>
        <row r="16">
          <cell r="C16">
            <v>0</v>
          </cell>
          <cell r="D16">
            <v>0</v>
          </cell>
          <cell r="E16">
            <v>0</v>
          </cell>
          <cell r="F16">
            <v>0</v>
          </cell>
          <cell r="G16">
            <v>0</v>
          </cell>
          <cell r="H16">
            <v>0</v>
          </cell>
        </row>
        <row r="17">
          <cell r="C17">
            <v>0</v>
          </cell>
          <cell r="D17">
            <v>0</v>
          </cell>
        </row>
        <row r="18">
          <cell r="C18">
            <v>0</v>
          </cell>
          <cell r="D18">
            <v>0</v>
          </cell>
          <cell r="E18">
            <v>0</v>
          </cell>
          <cell r="F18">
            <v>0</v>
          </cell>
          <cell r="G18">
            <v>0</v>
          </cell>
          <cell r="H18">
            <v>0</v>
          </cell>
        </row>
        <row r="19">
          <cell r="C19">
            <v>0</v>
          </cell>
          <cell r="D19">
            <v>0</v>
          </cell>
          <cell r="E19">
            <v>0</v>
          </cell>
          <cell r="F19">
            <v>0</v>
          </cell>
          <cell r="G19">
            <v>0</v>
          </cell>
          <cell r="H19">
            <v>0</v>
          </cell>
        </row>
        <row r="20">
          <cell r="C20">
            <v>0</v>
          </cell>
          <cell r="D20">
            <v>0</v>
          </cell>
          <cell r="E20">
            <v>0</v>
          </cell>
          <cell r="F20">
            <v>0</v>
          </cell>
          <cell r="G20">
            <v>0</v>
          </cell>
          <cell r="H20">
            <v>0</v>
          </cell>
        </row>
        <row r="21">
          <cell r="C21">
            <v>0</v>
          </cell>
          <cell r="D21">
            <v>0</v>
          </cell>
          <cell r="E21">
            <v>0</v>
          </cell>
          <cell r="F21">
            <v>0</v>
          </cell>
          <cell r="G21">
            <v>0</v>
          </cell>
          <cell r="H21">
            <v>0</v>
          </cell>
        </row>
        <row r="22">
          <cell r="C22">
            <v>0</v>
          </cell>
          <cell r="D22">
            <v>0</v>
          </cell>
          <cell r="E22">
            <v>0</v>
          </cell>
          <cell r="F22">
            <v>0</v>
          </cell>
          <cell r="G22">
            <v>0</v>
          </cell>
          <cell r="H22">
            <v>0</v>
          </cell>
        </row>
        <row r="23">
          <cell r="C23">
            <v>147000</v>
          </cell>
          <cell r="D23">
            <v>147000</v>
          </cell>
          <cell r="E23">
            <v>1999387</v>
          </cell>
          <cell r="F23">
            <v>3454071</v>
          </cell>
          <cell r="H23">
            <v>3691620</v>
          </cell>
        </row>
        <row r="24">
          <cell r="C24">
            <v>0</v>
          </cell>
          <cell r="D24">
            <v>0</v>
          </cell>
        </row>
        <row r="25">
          <cell r="C25">
            <v>0</v>
          </cell>
          <cell r="D25">
            <v>0</v>
          </cell>
          <cell r="E25">
            <v>0</v>
          </cell>
          <cell r="F25">
            <v>0</v>
          </cell>
          <cell r="G25">
            <v>0</v>
          </cell>
          <cell r="H25">
            <v>0</v>
          </cell>
          <cell r="I25">
            <v>0</v>
          </cell>
          <cell r="J25">
            <v>0</v>
          </cell>
        </row>
        <row r="26">
          <cell r="C26">
            <v>0</v>
          </cell>
          <cell r="D26">
            <v>0</v>
          </cell>
          <cell r="E26">
            <v>0</v>
          </cell>
          <cell r="F26">
            <v>0</v>
          </cell>
          <cell r="G26">
            <v>0</v>
          </cell>
          <cell r="H26">
            <v>0</v>
          </cell>
          <cell r="I26">
            <v>0</v>
          </cell>
          <cell r="J26">
            <v>0</v>
          </cell>
        </row>
        <row r="27">
          <cell r="C27">
            <v>0</v>
          </cell>
          <cell r="D27">
            <v>0</v>
          </cell>
          <cell r="E27">
            <v>0</v>
          </cell>
          <cell r="F27">
            <v>0</v>
          </cell>
          <cell r="G27">
            <v>0</v>
          </cell>
          <cell r="H27">
            <v>0</v>
          </cell>
          <cell r="I27">
            <v>0</v>
          </cell>
          <cell r="J27">
            <v>0</v>
          </cell>
        </row>
        <row r="28">
          <cell r="C28">
            <v>0</v>
          </cell>
          <cell r="D28">
            <v>0</v>
          </cell>
          <cell r="E28">
            <v>0</v>
          </cell>
          <cell r="F28">
            <v>0</v>
          </cell>
          <cell r="G28">
            <v>0</v>
          </cell>
          <cell r="H28">
            <v>0</v>
          </cell>
          <cell r="I28">
            <v>0</v>
          </cell>
          <cell r="J28">
            <v>0</v>
          </cell>
        </row>
        <row r="39">
          <cell r="C39">
            <v>0</v>
          </cell>
          <cell r="D39">
            <v>0</v>
          </cell>
          <cell r="E39">
            <v>0</v>
          </cell>
          <cell r="F39">
            <v>0</v>
          </cell>
          <cell r="G39">
            <v>0</v>
          </cell>
          <cell r="H39">
            <v>0</v>
          </cell>
          <cell r="I39">
            <v>0</v>
          </cell>
          <cell r="J39">
            <v>0</v>
          </cell>
        </row>
        <row r="40">
          <cell r="C40">
            <v>0</v>
          </cell>
          <cell r="D40">
            <v>0</v>
          </cell>
          <cell r="E40">
            <v>0</v>
          </cell>
          <cell r="F40">
            <v>0</v>
          </cell>
          <cell r="G40">
            <v>0</v>
          </cell>
          <cell r="H40">
            <v>0</v>
          </cell>
          <cell r="I40">
            <v>0</v>
          </cell>
          <cell r="J40">
            <v>0</v>
          </cell>
        </row>
        <row r="41">
          <cell r="C41">
            <v>0</v>
          </cell>
          <cell r="D41">
            <v>0</v>
          </cell>
          <cell r="E41">
            <v>0</v>
          </cell>
          <cell r="F41">
            <v>0</v>
          </cell>
          <cell r="G41">
            <v>0</v>
          </cell>
          <cell r="H41">
            <v>0</v>
          </cell>
          <cell r="I41">
            <v>0</v>
          </cell>
          <cell r="J41">
            <v>0</v>
          </cell>
        </row>
        <row r="42">
          <cell r="C42">
            <v>0</v>
          </cell>
          <cell r="D42">
            <v>0</v>
          </cell>
          <cell r="E42">
            <v>0</v>
          </cell>
          <cell r="F42">
            <v>0</v>
          </cell>
          <cell r="G42">
            <v>0</v>
          </cell>
          <cell r="H42">
            <v>0</v>
          </cell>
          <cell r="I42">
            <v>0</v>
          </cell>
          <cell r="J42">
            <v>0</v>
          </cell>
        </row>
        <row r="43">
          <cell r="C43">
            <v>0</v>
          </cell>
          <cell r="D43">
            <v>0</v>
          </cell>
          <cell r="E43">
            <v>0</v>
          </cell>
          <cell r="F43">
            <v>0</v>
          </cell>
          <cell r="G43">
            <v>0</v>
          </cell>
          <cell r="H43">
            <v>0</v>
          </cell>
          <cell r="I43">
            <v>0</v>
          </cell>
          <cell r="J43">
            <v>0</v>
          </cell>
        </row>
        <row r="44">
          <cell r="C44">
            <v>0</v>
          </cell>
          <cell r="D44">
            <v>0</v>
          </cell>
          <cell r="E44">
            <v>0</v>
          </cell>
          <cell r="F44">
            <v>0</v>
          </cell>
          <cell r="G44">
            <v>0</v>
          </cell>
          <cell r="H44">
            <v>0</v>
          </cell>
          <cell r="I44">
            <v>0</v>
          </cell>
          <cell r="J44">
            <v>0</v>
          </cell>
        </row>
        <row r="45">
          <cell r="C45">
            <v>0</v>
          </cell>
          <cell r="D45">
            <v>0</v>
          </cell>
          <cell r="E45">
            <v>0</v>
          </cell>
          <cell r="F45">
            <v>0</v>
          </cell>
          <cell r="G45">
            <v>0</v>
          </cell>
          <cell r="H45">
            <v>0</v>
          </cell>
          <cell r="I45">
            <v>0</v>
          </cell>
          <cell r="J45">
            <v>0</v>
          </cell>
        </row>
        <row r="46">
          <cell r="C46">
            <v>0</v>
          </cell>
          <cell r="D46">
            <v>2116600</v>
          </cell>
          <cell r="E46">
            <v>0</v>
          </cell>
          <cell r="F46">
            <v>0</v>
          </cell>
          <cell r="G46">
            <v>0</v>
          </cell>
          <cell r="I46">
            <v>0</v>
          </cell>
          <cell r="J46">
            <v>0</v>
          </cell>
        </row>
        <row r="47">
          <cell r="C47">
            <v>0</v>
          </cell>
          <cell r="D47">
            <v>0</v>
          </cell>
          <cell r="E47">
            <v>0</v>
          </cell>
          <cell r="G47">
            <v>0</v>
          </cell>
          <cell r="H47">
            <v>0</v>
          </cell>
          <cell r="J47">
            <v>0</v>
          </cell>
        </row>
        <row r="48">
          <cell r="C48">
            <v>0</v>
          </cell>
          <cell r="D48">
            <v>0</v>
          </cell>
          <cell r="E48">
            <v>0</v>
          </cell>
          <cell r="F48">
            <v>0</v>
          </cell>
          <cell r="G48">
            <v>0</v>
          </cell>
          <cell r="H48">
            <v>0</v>
          </cell>
          <cell r="I48">
            <v>0</v>
          </cell>
          <cell r="J48">
            <v>0</v>
          </cell>
        </row>
        <row r="49">
          <cell r="C49">
            <v>0</v>
          </cell>
          <cell r="D49">
            <v>0</v>
          </cell>
          <cell r="E49">
            <v>0</v>
          </cell>
          <cell r="F49">
            <v>0</v>
          </cell>
          <cell r="G49">
            <v>0</v>
          </cell>
          <cell r="H49">
            <v>0</v>
          </cell>
          <cell r="I49">
            <v>0</v>
          </cell>
          <cell r="J49">
            <v>0</v>
          </cell>
        </row>
        <row r="50">
          <cell r="C50">
            <v>0</v>
          </cell>
          <cell r="D50">
            <v>0</v>
          </cell>
          <cell r="E50">
            <v>0</v>
          </cell>
          <cell r="F50">
            <v>0</v>
          </cell>
          <cell r="G50">
            <v>0</v>
          </cell>
          <cell r="H50">
            <v>0</v>
          </cell>
          <cell r="I50">
            <v>0</v>
          </cell>
          <cell r="J50">
            <v>0</v>
          </cell>
        </row>
        <row r="51">
          <cell r="C51">
            <v>0</v>
          </cell>
          <cell r="D51">
            <v>0</v>
          </cell>
          <cell r="E51">
            <v>0</v>
          </cell>
          <cell r="F51">
            <v>0</v>
          </cell>
          <cell r="G51">
            <v>0</v>
          </cell>
          <cell r="H51">
            <v>0</v>
          </cell>
          <cell r="I51">
            <v>0</v>
          </cell>
          <cell r="J51">
            <v>163413</v>
          </cell>
        </row>
      </sheetData>
      <sheetData sheetId="2" refreshError="1">
        <row r="9">
          <cell r="B9">
            <v>147000</v>
          </cell>
          <cell r="D9">
            <v>3437658</v>
          </cell>
        </row>
        <row r="10">
          <cell r="B10">
            <v>0</v>
          </cell>
        </row>
        <row r="12">
          <cell r="B12">
            <v>0</v>
          </cell>
        </row>
        <row r="36">
          <cell r="D36">
            <v>2491620</v>
          </cell>
        </row>
        <row r="37">
          <cell r="B37">
            <v>0</v>
          </cell>
          <cell r="D37">
            <v>1200000</v>
          </cell>
        </row>
        <row r="38">
          <cell r="B38">
            <v>0</v>
          </cell>
          <cell r="D38">
            <v>0</v>
          </cell>
        </row>
        <row r="39">
          <cell r="D39">
            <v>0</v>
          </cell>
        </row>
      </sheetData>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 2"/>
      <sheetName val="tableau 3"/>
      <sheetName val="tableau 6"/>
    </sheetNames>
    <sheetDataSet>
      <sheetData sheetId="0" refreshError="1">
        <row r="11">
          <cell r="C11">
            <v>24297552</v>
          </cell>
        </row>
        <row r="12">
          <cell r="F12">
            <v>24311318</v>
          </cell>
        </row>
        <row r="13">
          <cell r="F13">
            <v>980000</v>
          </cell>
        </row>
        <row r="14">
          <cell r="F14">
            <v>0</v>
          </cell>
        </row>
        <row r="16">
          <cell r="F16">
            <v>1774200</v>
          </cell>
        </row>
        <row r="21">
          <cell r="F21">
            <v>0</v>
          </cell>
        </row>
      </sheetData>
      <sheetData sheetId="1" refreshError="1">
        <row r="10">
          <cell r="C10">
            <v>11459474</v>
          </cell>
          <cell r="D10">
            <v>11459474</v>
          </cell>
          <cell r="E10">
            <v>440575</v>
          </cell>
          <cell r="F10">
            <v>440575</v>
          </cell>
          <cell r="G10">
            <v>0</v>
          </cell>
          <cell r="H10">
            <v>0</v>
          </cell>
        </row>
        <row r="11">
          <cell r="C11">
            <v>1941157</v>
          </cell>
          <cell r="D11">
            <v>1941157</v>
          </cell>
          <cell r="E11">
            <v>34575</v>
          </cell>
          <cell r="F11">
            <v>34575</v>
          </cell>
        </row>
        <row r="12">
          <cell r="C12">
            <v>9276827</v>
          </cell>
          <cell r="D12">
            <v>9276827</v>
          </cell>
        </row>
        <row r="13">
          <cell r="C13">
            <v>241490</v>
          </cell>
          <cell r="D13">
            <v>241490</v>
          </cell>
          <cell r="E13">
            <v>406000</v>
          </cell>
          <cell r="F13">
            <v>406000</v>
          </cell>
        </row>
        <row r="14">
          <cell r="C14">
            <v>690520</v>
          </cell>
          <cell r="D14">
            <v>690520</v>
          </cell>
          <cell r="E14">
            <v>59000</v>
          </cell>
          <cell r="F14">
            <v>59000</v>
          </cell>
        </row>
        <row r="15">
          <cell r="C15">
            <v>4103</v>
          </cell>
          <cell r="D15">
            <v>4103</v>
          </cell>
        </row>
        <row r="16">
          <cell r="C16">
            <v>862179</v>
          </cell>
          <cell r="D16">
            <v>862179</v>
          </cell>
        </row>
        <row r="17">
          <cell r="C17">
            <v>171084</v>
          </cell>
          <cell r="D17">
            <v>171084</v>
          </cell>
        </row>
        <row r="19">
          <cell r="C19">
            <v>382556</v>
          </cell>
          <cell r="D19">
            <v>382556</v>
          </cell>
        </row>
        <row r="20">
          <cell r="C20">
            <v>3773160</v>
          </cell>
          <cell r="D20">
            <v>3773160</v>
          </cell>
        </row>
        <row r="21">
          <cell r="C21">
            <v>299595</v>
          </cell>
          <cell r="D21">
            <v>299595</v>
          </cell>
          <cell r="E21">
            <v>532000</v>
          </cell>
          <cell r="F21">
            <v>532000</v>
          </cell>
        </row>
        <row r="22">
          <cell r="C22">
            <v>121000</v>
          </cell>
          <cell r="D22">
            <v>121000</v>
          </cell>
          <cell r="E22">
            <v>40000</v>
          </cell>
          <cell r="F22">
            <v>40000</v>
          </cell>
        </row>
        <row r="23">
          <cell r="C23">
            <v>2004596</v>
          </cell>
          <cell r="D23">
            <v>2004596</v>
          </cell>
          <cell r="E23">
            <v>642710</v>
          </cell>
          <cell r="F23">
            <v>642710</v>
          </cell>
          <cell r="H23">
            <v>657500</v>
          </cell>
        </row>
        <row r="24">
          <cell r="C24">
            <v>4529285</v>
          </cell>
          <cell r="D24">
            <v>4529285</v>
          </cell>
        </row>
        <row r="25">
          <cell r="C25">
            <v>0</v>
          </cell>
          <cell r="D25">
            <v>0</v>
          </cell>
          <cell r="E25">
            <v>0</v>
          </cell>
          <cell r="F25">
            <v>0</v>
          </cell>
          <cell r="G25">
            <v>0</v>
          </cell>
          <cell r="H25">
            <v>0</v>
          </cell>
          <cell r="I25">
            <v>0</v>
          </cell>
          <cell r="J25">
            <v>0</v>
          </cell>
        </row>
        <row r="26">
          <cell r="D26">
            <v>0</v>
          </cell>
          <cell r="I26">
            <v>0</v>
          </cell>
          <cell r="J26">
            <v>0</v>
          </cell>
        </row>
        <row r="27">
          <cell r="I27">
            <v>0</v>
          </cell>
          <cell r="J27">
            <v>0</v>
          </cell>
        </row>
        <row r="28">
          <cell r="D28">
            <v>0</v>
          </cell>
          <cell r="I28">
            <v>0</v>
          </cell>
          <cell r="J28">
            <v>0</v>
          </cell>
        </row>
        <row r="39">
          <cell r="C39">
            <v>24311318</v>
          </cell>
        </row>
        <row r="40">
          <cell r="G40">
            <v>90000</v>
          </cell>
        </row>
        <row r="46">
          <cell r="D46">
            <v>815000</v>
          </cell>
        </row>
        <row r="48">
          <cell r="F48">
            <v>80000</v>
          </cell>
        </row>
        <row r="49">
          <cell r="D49">
            <v>165000</v>
          </cell>
          <cell r="F49">
            <v>10700</v>
          </cell>
        </row>
        <row r="51">
          <cell r="F51">
            <v>15000</v>
          </cell>
          <cell r="G51">
            <v>1684200</v>
          </cell>
        </row>
      </sheetData>
      <sheetData sheetId="2" refreshError="1">
        <row r="9">
          <cell r="B9">
            <v>24297552</v>
          </cell>
          <cell r="D9">
            <v>25291318</v>
          </cell>
        </row>
        <row r="39">
          <cell r="D39">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 2"/>
      <sheetName val="tableau 3"/>
      <sheetName val="tableau 6"/>
    </sheetNames>
    <sheetDataSet>
      <sheetData sheetId="0" refreshError="1">
        <row r="11">
          <cell r="C11">
            <v>0</v>
          </cell>
        </row>
        <row r="12">
          <cell r="C12">
            <v>0</v>
          </cell>
          <cell r="F12">
            <v>1569952</v>
          </cell>
        </row>
        <row r="13">
          <cell r="F13">
            <v>86740</v>
          </cell>
        </row>
        <row r="14">
          <cell r="F14">
            <v>0</v>
          </cell>
        </row>
        <row r="16">
          <cell r="F16">
            <v>1281777</v>
          </cell>
        </row>
        <row r="21">
          <cell r="F21">
            <v>0</v>
          </cell>
        </row>
      </sheetData>
      <sheetData sheetId="1" refreshError="1">
        <row r="10">
          <cell r="C10">
            <v>0</v>
          </cell>
          <cell r="D10">
            <v>0</v>
          </cell>
          <cell r="E10">
            <v>424103</v>
          </cell>
          <cell r="F10">
            <v>424103</v>
          </cell>
          <cell r="G10">
            <v>0</v>
          </cell>
          <cell r="H10">
            <v>0</v>
          </cell>
        </row>
        <row r="11">
          <cell r="C11">
            <v>0</v>
          </cell>
          <cell r="D11">
            <v>0</v>
          </cell>
          <cell r="E11">
            <v>0</v>
          </cell>
          <cell r="F11">
            <v>0</v>
          </cell>
          <cell r="G11">
            <v>0</v>
          </cell>
          <cell r="H11">
            <v>0</v>
          </cell>
        </row>
        <row r="12">
          <cell r="C12">
            <v>0</v>
          </cell>
          <cell r="D12">
            <v>0</v>
          </cell>
          <cell r="E12">
            <v>424103</v>
          </cell>
          <cell r="F12">
            <v>424103</v>
          </cell>
          <cell r="G12">
            <v>0</v>
          </cell>
          <cell r="H12">
            <v>0</v>
          </cell>
        </row>
        <row r="13">
          <cell r="C13">
            <v>0</v>
          </cell>
          <cell r="D13">
            <v>0</v>
          </cell>
          <cell r="E13">
            <v>0</v>
          </cell>
          <cell r="F13">
            <v>0</v>
          </cell>
          <cell r="G13">
            <v>0</v>
          </cell>
          <cell r="H13">
            <v>0</v>
          </cell>
        </row>
        <row r="14">
          <cell r="C14">
            <v>0</v>
          </cell>
          <cell r="D14">
            <v>0</v>
          </cell>
          <cell r="E14">
            <v>324600</v>
          </cell>
          <cell r="F14">
            <v>324600</v>
          </cell>
          <cell r="G14">
            <v>510000</v>
          </cell>
          <cell r="H14">
            <v>510000</v>
          </cell>
        </row>
        <row r="15">
          <cell r="C15">
            <v>0</v>
          </cell>
          <cell r="D15">
            <v>0</v>
          </cell>
          <cell r="E15">
            <v>0</v>
          </cell>
          <cell r="F15">
            <v>0</v>
          </cell>
          <cell r="G15">
            <v>0</v>
          </cell>
          <cell r="H15">
            <v>0</v>
          </cell>
        </row>
        <row r="16">
          <cell r="C16">
            <v>0</v>
          </cell>
          <cell r="D16">
            <v>0</v>
          </cell>
          <cell r="E16">
            <v>0</v>
          </cell>
          <cell r="F16">
            <v>0</v>
          </cell>
          <cell r="G16">
            <v>0</v>
          </cell>
          <cell r="H16">
            <v>0</v>
          </cell>
        </row>
        <row r="17">
          <cell r="C17">
            <v>0</v>
          </cell>
          <cell r="D17">
            <v>0</v>
          </cell>
        </row>
        <row r="18">
          <cell r="C18">
            <v>0</v>
          </cell>
          <cell r="D18">
            <v>0</v>
          </cell>
          <cell r="E18">
            <v>0</v>
          </cell>
          <cell r="F18">
            <v>0</v>
          </cell>
          <cell r="G18">
            <v>0</v>
          </cell>
          <cell r="H18">
            <v>0</v>
          </cell>
        </row>
        <row r="19">
          <cell r="C19">
            <v>0</v>
          </cell>
          <cell r="D19">
            <v>0</v>
          </cell>
          <cell r="E19">
            <v>0</v>
          </cell>
          <cell r="F19">
            <v>0</v>
          </cell>
          <cell r="G19">
            <v>0</v>
          </cell>
          <cell r="H19">
            <v>0</v>
          </cell>
        </row>
        <row r="20">
          <cell r="C20">
            <v>0</v>
          </cell>
          <cell r="D20">
            <v>0</v>
          </cell>
          <cell r="E20">
            <v>0</v>
          </cell>
          <cell r="F20">
            <v>0</v>
          </cell>
          <cell r="G20">
            <v>0</v>
          </cell>
          <cell r="H20">
            <v>0</v>
          </cell>
        </row>
        <row r="21">
          <cell r="C21">
            <v>0</v>
          </cell>
          <cell r="D21">
            <v>0</v>
          </cell>
          <cell r="E21">
            <v>317000</v>
          </cell>
          <cell r="F21">
            <v>317000</v>
          </cell>
          <cell r="G21">
            <v>272000</v>
          </cell>
          <cell r="H21">
            <v>272000</v>
          </cell>
        </row>
        <row r="22">
          <cell r="C22">
            <v>0</v>
          </cell>
          <cell r="D22">
            <v>0</v>
          </cell>
          <cell r="E22">
            <v>0</v>
          </cell>
          <cell r="F22">
            <v>0</v>
          </cell>
          <cell r="G22">
            <v>0</v>
          </cell>
          <cell r="H22">
            <v>0</v>
          </cell>
        </row>
        <row r="23">
          <cell r="C23">
            <v>0</v>
          </cell>
          <cell r="D23">
            <v>0</v>
          </cell>
          <cell r="E23">
            <v>0</v>
          </cell>
          <cell r="F23">
            <v>0</v>
          </cell>
          <cell r="H23">
            <v>0</v>
          </cell>
        </row>
        <row r="24">
          <cell r="C24">
            <v>0</v>
          </cell>
          <cell r="D24">
            <v>0</v>
          </cell>
        </row>
        <row r="25">
          <cell r="C25">
            <v>0</v>
          </cell>
          <cell r="D25">
            <v>0</v>
          </cell>
          <cell r="E25">
            <v>268000</v>
          </cell>
          <cell r="F25">
            <v>268000</v>
          </cell>
          <cell r="G25">
            <v>20000</v>
          </cell>
          <cell r="H25">
            <v>20000</v>
          </cell>
          <cell r="I25">
            <v>288000</v>
          </cell>
          <cell r="J25">
            <v>288000</v>
          </cell>
        </row>
        <row r="26">
          <cell r="C26">
            <v>0</v>
          </cell>
          <cell r="D26">
            <v>0</v>
          </cell>
          <cell r="E26">
            <v>0</v>
          </cell>
          <cell r="F26">
            <v>0</v>
          </cell>
          <cell r="G26">
            <v>0</v>
          </cell>
          <cell r="H26">
            <v>0</v>
          </cell>
          <cell r="I26">
            <v>0</v>
          </cell>
          <cell r="J26">
            <v>0</v>
          </cell>
        </row>
        <row r="27">
          <cell r="C27">
            <v>0</v>
          </cell>
          <cell r="D27">
            <v>0</v>
          </cell>
          <cell r="E27">
            <v>268000</v>
          </cell>
          <cell r="F27">
            <v>268000</v>
          </cell>
          <cell r="G27">
            <v>20000</v>
          </cell>
          <cell r="H27">
            <v>20000</v>
          </cell>
          <cell r="I27">
            <v>288000</v>
          </cell>
          <cell r="J27">
            <v>288000</v>
          </cell>
        </row>
        <row r="28">
          <cell r="C28">
            <v>0</v>
          </cell>
          <cell r="D28">
            <v>0</v>
          </cell>
          <cell r="E28">
            <v>0</v>
          </cell>
          <cell r="F28">
            <v>0</v>
          </cell>
          <cell r="G28">
            <v>0</v>
          </cell>
          <cell r="H28">
            <v>0</v>
          </cell>
          <cell r="I28">
            <v>0</v>
          </cell>
          <cell r="J28">
            <v>0</v>
          </cell>
        </row>
        <row r="39">
          <cell r="C39">
            <v>1569952</v>
          </cell>
          <cell r="D39">
            <v>0</v>
          </cell>
          <cell r="E39">
            <v>0</v>
          </cell>
          <cell r="F39">
            <v>0</v>
          </cell>
          <cell r="G39">
            <v>0</v>
          </cell>
          <cell r="H39">
            <v>0</v>
          </cell>
          <cell r="I39">
            <v>0</v>
          </cell>
          <cell r="J39">
            <v>0</v>
          </cell>
        </row>
        <row r="40">
          <cell r="C40">
            <v>0</v>
          </cell>
          <cell r="D40">
            <v>0</v>
          </cell>
          <cell r="E40">
            <v>0</v>
          </cell>
          <cell r="F40">
            <v>0</v>
          </cell>
          <cell r="G40">
            <v>499289</v>
          </cell>
          <cell r="H40">
            <v>0</v>
          </cell>
          <cell r="I40">
            <v>0</v>
          </cell>
          <cell r="J40">
            <v>0</v>
          </cell>
        </row>
        <row r="41">
          <cell r="C41">
            <v>0</v>
          </cell>
          <cell r="D41">
            <v>0</v>
          </cell>
          <cell r="E41">
            <v>0</v>
          </cell>
          <cell r="F41">
            <v>0</v>
          </cell>
          <cell r="G41">
            <v>266198</v>
          </cell>
          <cell r="H41">
            <v>0</v>
          </cell>
          <cell r="I41">
            <v>0</v>
          </cell>
          <cell r="J41">
            <v>0</v>
          </cell>
        </row>
        <row r="42">
          <cell r="C42">
            <v>0</v>
          </cell>
          <cell r="D42">
            <v>0</v>
          </cell>
          <cell r="E42">
            <v>0</v>
          </cell>
          <cell r="F42">
            <v>0</v>
          </cell>
          <cell r="G42">
            <v>22432</v>
          </cell>
          <cell r="H42">
            <v>0</v>
          </cell>
          <cell r="I42">
            <v>0</v>
          </cell>
          <cell r="J42">
            <v>0</v>
          </cell>
        </row>
        <row r="43">
          <cell r="C43">
            <v>0</v>
          </cell>
          <cell r="D43">
            <v>0</v>
          </cell>
          <cell r="E43">
            <v>0</v>
          </cell>
          <cell r="F43">
            <v>0</v>
          </cell>
          <cell r="G43">
            <v>0</v>
          </cell>
          <cell r="H43">
            <v>0</v>
          </cell>
          <cell r="I43">
            <v>0</v>
          </cell>
          <cell r="J43">
            <v>0</v>
          </cell>
        </row>
        <row r="44">
          <cell r="C44">
            <v>0</v>
          </cell>
          <cell r="D44">
            <v>0</v>
          </cell>
          <cell r="E44">
            <v>0</v>
          </cell>
          <cell r="F44">
            <v>0</v>
          </cell>
          <cell r="G44">
            <v>0</v>
          </cell>
          <cell r="H44">
            <v>0</v>
          </cell>
          <cell r="I44">
            <v>0</v>
          </cell>
          <cell r="J44">
            <v>0</v>
          </cell>
        </row>
        <row r="45">
          <cell r="C45">
            <v>0</v>
          </cell>
          <cell r="D45">
            <v>0</v>
          </cell>
          <cell r="E45">
            <v>0</v>
          </cell>
          <cell r="F45">
            <v>0</v>
          </cell>
          <cell r="G45">
            <v>0</v>
          </cell>
          <cell r="H45">
            <v>0</v>
          </cell>
          <cell r="I45">
            <v>0</v>
          </cell>
          <cell r="J45">
            <v>0</v>
          </cell>
        </row>
        <row r="46">
          <cell r="C46">
            <v>0</v>
          </cell>
          <cell r="D46">
            <v>0</v>
          </cell>
          <cell r="E46">
            <v>0</v>
          </cell>
          <cell r="F46">
            <v>0</v>
          </cell>
          <cell r="G46">
            <v>0</v>
          </cell>
          <cell r="I46">
            <v>0</v>
          </cell>
          <cell r="J46">
            <v>0</v>
          </cell>
        </row>
        <row r="47">
          <cell r="C47">
            <v>0</v>
          </cell>
          <cell r="D47">
            <v>0</v>
          </cell>
          <cell r="E47">
            <v>0</v>
          </cell>
          <cell r="G47">
            <v>0</v>
          </cell>
          <cell r="H47">
            <v>0</v>
          </cell>
          <cell r="J47">
            <v>0</v>
          </cell>
        </row>
        <row r="48">
          <cell r="C48">
            <v>0</v>
          </cell>
          <cell r="D48">
            <v>0</v>
          </cell>
          <cell r="E48">
            <v>0</v>
          </cell>
          <cell r="F48">
            <v>235014</v>
          </cell>
          <cell r="G48">
            <v>0</v>
          </cell>
          <cell r="H48">
            <v>0</v>
          </cell>
          <cell r="I48">
            <v>0</v>
          </cell>
          <cell r="J48">
            <v>0</v>
          </cell>
        </row>
        <row r="49">
          <cell r="C49">
            <v>0</v>
          </cell>
          <cell r="D49">
            <v>86740</v>
          </cell>
          <cell r="E49">
            <v>0</v>
          </cell>
          <cell r="F49">
            <v>60000</v>
          </cell>
          <cell r="G49">
            <v>0</v>
          </cell>
          <cell r="H49">
            <v>0</v>
          </cell>
          <cell r="I49">
            <v>0</v>
          </cell>
          <cell r="J49">
            <v>0</v>
          </cell>
        </row>
        <row r="50">
          <cell r="C50">
            <v>0</v>
          </cell>
          <cell r="D50">
            <v>0</v>
          </cell>
          <cell r="E50">
            <v>0</v>
          </cell>
          <cell r="F50">
            <v>0</v>
          </cell>
          <cell r="G50">
            <v>0</v>
          </cell>
          <cell r="H50">
            <v>0</v>
          </cell>
          <cell r="I50">
            <v>0</v>
          </cell>
          <cell r="J50">
            <v>0</v>
          </cell>
        </row>
        <row r="51">
          <cell r="C51">
            <v>0</v>
          </cell>
          <cell r="D51">
            <v>0</v>
          </cell>
          <cell r="E51">
            <v>0</v>
          </cell>
          <cell r="F51">
            <v>0</v>
          </cell>
          <cell r="G51">
            <v>493858</v>
          </cell>
          <cell r="H51">
            <v>0</v>
          </cell>
          <cell r="I51">
            <v>0</v>
          </cell>
          <cell r="J51">
            <v>0</v>
          </cell>
        </row>
      </sheetData>
      <sheetData sheetId="2" refreshError="1">
        <row r="9">
          <cell r="B9">
            <v>0</v>
          </cell>
          <cell r="D9">
            <v>1656692</v>
          </cell>
        </row>
        <row r="10">
          <cell r="B10">
            <v>0</v>
          </cell>
        </row>
        <row r="12">
          <cell r="B12">
            <v>0</v>
          </cell>
        </row>
        <row r="36">
          <cell r="D36">
            <v>0</v>
          </cell>
        </row>
        <row r="37">
          <cell r="B37">
            <v>0</v>
          </cell>
          <cell r="D37">
            <v>0</v>
          </cell>
        </row>
        <row r="38">
          <cell r="B38">
            <v>0</v>
          </cell>
          <cell r="D38">
            <v>0</v>
          </cell>
        </row>
        <row r="39">
          <cell r="D39">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 2"/>
      <sheetName val="tableau 3"/>
      <sheetName val="tableau 6"/>
    </sheetNames>
    <sheetDataSet>
      <sheetData sheetId="0" refreshError="1">
        <row r="11">
          <cell r="C11">
            <v>0</v>
          </cell>
        </row>
        <row r="12">
          <cell r="C12">
            <v>0</v>
          </cell>
          <cell r="F12">
            <v>0</v>
          </cell>
        </row>
        <row r="13">
          <cell r="F13">
            <v>180000</v>
          </cell>
        </row>
        <row r="14">
          <cell r="F14">
            <v>0</v>
          </cell>
        </row>
        <row r="16">
          <cell r="F16">
            <v>0</v>
          </cell>
        </row>
        <row r="21">
          <cell r="F21">
            <v>0</v>
          </cell>
        </row>
      </sheetData>
      <sheetData sheetId="1" refreshError="1"/>
      <sheetData sheetId="2" refreshError="1">
        <row r="9">
          <cell r="B9">
            <v>0</v>
          </cell>
          <cell r="D9">
            <v>0</v>
          </cell>
        </row>
        <row r="10">
          <cell r="B10">
            <v>0</v>
          </cell>
        </row>
        <row r="12">
          <cell r="B12">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B"/>
      <sheetName val="CF"/>
      <sheetName val="Retraitement 904"/>
      <sheetName val="Chapitres"/>
      <sheetName val="Enveloppes"/>
      <sheetName val="Envel. par niv."/>
      <sheetName val="Nomenclature Fonds"/>
      <sheetName val="Corresp. Cptes"/>
      <sheetName val="Résultat Env. Cptes"/>
      <sheetName val="DomFct"/>
      <sheetName val="Corresp. DomFct"/>
      <sheetName val="Brut"/>
      <sheetName val="tab_aut_budg"/>
      <sheetName val="tab_aut_budg D"/>
      <sheetName val="Pensions civiles"/>
      <sheetName val="tab_aut_budg R"/>
      <sheetName val="tab_destination_origine"/>
      <sheetName val="DEST. LOLF D"/>
      <sheetName val="DEST. LOLF R"/>
      <sheetName val="tab_financier"/>
      <sheetName val="tab compte de tiers"/>
      <sheetName val="tab CR_TF"/>
      <sheetName val="tab CR_TF D"/>
      <sheetName val="Pens. civ."/>
      <sheetName val="tab CR_TF R"/>
      <sheetName val="tab Plan_tréso"/>
      <sheetName val="Feuil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7"/>
  <sheetViews>
    <sheetView tabSelected="1" workbookViewId="0">
      <selection activeCell="R18" sqref="R18:U18"/>
    </sheetView>
  </sheetViews>
  <sheetFormatPr baseColWidth="10" defaultColWidth="11.42578125" defaultRowHeight="12" x14ac:dyDescent="0.25"/>
  <cols>
    <col min="1" max="1" width="3.140625" style="481" customWidth="1"/>
    <col min="2" max="2" width="15" style="483" customWidth="1"/>
    <col min="3" max="3" width="14.140625" style="483" customWidth="1"/>
    <col min="4" max="4" width="12.7109375" style="483" customWidth="1"/>
    <col min="5" max="5" width="1.5703125" style="483" customWidth="1"/>
    <col min="6" max="6" width="11.28515625" style="483" bestFit="1" customWidth="1"/>
    <col min="7" max="8" width="11.42578125" style="483"/>
    <col min="9" max="9" width="2.5703125" style="483" customWidth="1"/>
    <col min="10" max="10" width="6.42578125" style="481" customWidth="1"/>
    <col min="11" max="11" width="11.28515625" style="481" customWidth="1"/>
    <col min="12" max="13" width="11.42578125" style="481"/>
    <col min="14" max="14" width="3.42578125" style="481" customWidth="1"/>
    <col min="15" max="15" width="1.140625" style="481" customWidth="1"/>
    <col min="16" max="16" width="20.42578125" style="481" customWidth="1"/>
    <col min="17" max="17" width="5.5703125" style="481" customWidth="1"/>
    <col min="18" max="18" width="9.7109375" style="481" customWidth="1"/>
    <col min="19" max="19" width="11.42578125" style="481"/>
    <col min="20" max="20" width="7.7109375" style="483" customWidth="1"/>
    <col min="21" max="21" width="11.42578125" style="483" hidden="1" customWidth="1"/>
    <col min="22" max="16384" width="11.42578125" style="483"/>
  </cols>
  <sheetData>
    <row r="1" spans="1:21" ht="18" customHeight="1" x14ac:dyDescent="0.25">
      <c r="B1" s="624" t="s">
        <v>305</v>
      </c>
      <c r="C1" s="624"/>
      <c r="D1" s="624"/>
      <c r="E1" s="624"/>
      <c r="F1" s="624"/>
      <c r="G1" s="624"/>
      <c r="H1" s="624"/>
      <c r="I1" s="624"/>
      <c r="J1" s="624"/>
      <c r="K1" s="624"/>
      <c r="L1" s="624"/>
      <c r="M1" s="624"/>
      <c r="N1" s="624"/>
      <c r="O1" s="624"/>
      <c r="P1" s="624"/>
      <c r="Q1" s="482"/>
      <c r="R1" s="482"/>
      <c r="S1" s="482"/>
    </row>
    <row r="2" spans="1:21" ht="16.5" customHeight="1" x14ac:dyDescent="0.25">
      <c r="B2" s="624" t="s">
        <v>337</v>
      </c>
      <c r="C2" s="624"/>
      <c r="D2" s="624"/>
      <c r="E2" s="624"/>
      <c r="F2" s="624"/>
      <c r="G2" s="624"/>
      <c r="H2" s="624"/>
      <c r="I2" s="624"/>
      <c r="J2" s="624"/>
      <c r="K2" s="624"/>
      <c r="L2" s="624"/>
      <c r="M2" s="624"/>
      <c r="N2" s="624"/>
      <c r="O2" s="624"/>
      <c r="P2" s="624"/>
      <c r="Q2" s="484"/>
    </row>
    <row r="3" spans="1:21" x14ac:dyDescent="0.25">
      <c r="B3" s="485"/>
      <c r="C3" s="485"/>
      <c r="D3" s="485"/>
      <c r="E3" s="485"/>
      <c r="F3" s="485"/>
      <c r="G3" s="485"/>
      <c r="H3" s="485"/>
      <c r="I3" s="485"/>
      <c r="J3" s="485"/>
      <c r="K3" s="485"/>
      <c r="L3" s="485"/>
      <c r="M3" s="485"/>
      <c r="N3" s="485"/>
      <c r="O3" s="485"/>
      <c r="P3" s="485"/>
      <c r="Q3" s="485"/>
      <c r="R3" s="485"/>
      <c r="S3" s="485"/>
      <c r="T3" s="485"/>
      <c r="U3" s="485"/>
    </row>
    <row r="4" spans="1:21" ht="23.1" customHeight="1" x14ac:dyDescent="0.25">
      <c r="B4" s="625" t="s">
        <v>1</v>
      </c>
      <c r="C4" s="625"/>
      <c r="D4" s="625"/>
      <c r="E4" s="625"/>
      <c r="F4" s="625"/>
      <c r="Q4" s="486"/>
      <c r="R4" s="485"/>
      <c r="S4" s="485"/>
      <c r="T4" s="485"/>
      <c r="U4" s="485"/>
    </row>
    <row r="5" spans="1:21" s="487" customFormat="1" ht="23.25" customHeight="1" thickBot="1" x14ac:dyDescent="0.35">
      <c r="B5" s="488"/>
      <c r="C5" s="489"/>
      <c r="D5" s="489"/>
      <c r="E5" s="489"/>
      <c r="F5" s="489"/>
      <c r="G5" s="490" t="s">
        <v>306</v>
      </c>
      <c r="H5" s="490"/>
      <c r="I5" s="490"/>
      <c r="J5" s="490"/>
      <c r="K5" s="490"/>
      <c r="L5" s="490" t="s">
        <v>307</v>
      </c>
      <c r="M5" s="490"/>
      <c r="N5" s="490"/>
      <c r="O5" s="490"/>
      <c r="P5" s="490" t="s">
        <v>308</v>
      </c>
      <c r="Q5" s="486"/>
      <c r="R5" s="485"/>
      <c r="S5" s="485"/>
      <c r="T5" s="485"/>
      <c r="U5" s="485"/>
    </row>
    <row r="6" spans="1:21" s="487" customFormat="1" ht="36" customHeight="1" thickBot="1" x14ac:dyDescent="0.3">
      <c r="B6" s="491"/>
      <c r="C6" s="491"/>
      <c r="D6" s="491"/>
      <c r="E6" s="491"/>
      <c r="F6" s="626" t="s">
        <v>309</v>
      </c>
      <c r="G6" s="627"/>
      <c r="H6" s="627"/>
      <c r="I6" s="628"/>
      <c r="J6" s="492"/>
      <c r="K6" s="629" t="s">
        <v>310</v>
      </c>
      <c r="L6" s="630"/>
      <c r="M6" s="630"/>
      <c r="N6" s="631"/>
      <c r="O6" s="493"/>
      <c r="P6" s="632" t="s">
        <v>311</v>
      </c>
      <c r="Q6" s="486"/>
      <c r="R6" s="577" t="s">
        <v>312</v>
      </c>
      <c r="S6" s="578"/>
      <c r="T6" s="578"/>
      <c r="U6" s="579"/>
    </row>
    <row r="7" spans="1:21" s="487" customFormat="1" ht="32.25" customHeight="1" thickBot="1" x14ac:dyDescent="0.3">
      <c r="B7" s="494" t="s">
        <v>313</v>
      </c>
      <c r="C7" s="611" t="s">
        <v>314</v>
      </c>
      <c r="D7" s="612"/>
      <c r="E7" s="495"/>
      <c r="F7" s="613" t="s">
        <v>315</v>
      </c>
      <c r="G7" s="614"/>
      <c r="H7" s="614"/>
      <c r="I7" s="615"/>
      <c r="J7" s="496"/>
      <c r="K7" s="616" t="s">
        <v>315</v>
      </c>
      <c r="L7" s="617"/>
      <c r="M7" s="617"/>
      <c r="N7" s="612"/>
      <c r="O7" s="497"/>
      <c r="P7" s="633"/>
      <c r="Q7" s="486"/>
      <c r="R7" s="616" t="s">
        <v>315</v>
      </c>
      <c r="S7" s="617"/>
      <c r="T7" s="617"/>
      <c r="U7" s="612"/>
    </row>
    <row r="8" spans="1:21" s="487" customFormat="1" ht="23.25" customHeight="1" x14ac:dyDescent="0.25">
      <c r="B8" s="618" t="s">
        <v>316</v>
      </c>
      <c r="C8" s="619" t="s">
        <v>317</v>
      </c>
      <c r="D8" s="498" t="s">
        <v>318</v>
      </c>
      <c r="E8" s="495"/>
      <c r="F8" s="596">
        <v>163</v>
      </c>
      <c r="G8" s="597"/>
      <c r="H8" s="597"/>
      <c r="I8" s="598"/>
      <c r="J8" s="499" t="s">
        <v>264</v>
      </c>
      <c r="K8" s="590"/>
      <c r="L8" s="591"/>
      <c r="M8" s="591"/>
      <c r="N8" s="592">
        <v>0</v>
      </c>
      <c r="O8" s="500"/>
      <c r="P8" s="501">
        <f>F8+K8</f>
        <v>163</v>
      </c>
      <c r="Q8" s="486"/>
      <c r="R8" s="593">
        <v>2.5</v>
      </c>
      <c r="S8" s="594"/>
      <c r="T8" s="594"/>
      <c r="U8" s="595"/>
    </row>
    <row r="9" spans="1:21" s="487" customFormat="1" ht="23.25" customHeight="1" x14ac:dyDescent="0.25">
      <c r="B9" s="583"/>
      <c r="C9" s="586"/>
      <c r="D9" s="498" t="s">
        <v>319</v>
      </c>
      <c r="E9" s="495"/>
      <c r="F9" s="596">
        <v>2</v>
      </c>
      <c r="G9" s="597"/>
      <c r="H9" s="597"/>
      <c r="I9" s="598"/>
      <c r="J9" s="500"/>
      <c r="K9" s="596"/>
      <c r="L9" s="597"/>
      <c r="M9" s="597"/>
      <c r="N9" s="598"/>
      <c r="O9" s="500"/>
      <c r="P9" s="501">
        <f>F9+K9</f>
        <v>2</v>
      </c>
      <c r="Q9" s="486"/>
      <c r="R9" s="565"/>
      <c r="S9" s="566"/>
      <c r="T9" s="566"/>
      <c r="U9" s="567"/>
    </row>
    <row r="10" spans="1:21" ht="30" customHeight="1" thickBot="1" x14ac:dyDescent="0.3">
      <c r="B10" s="583"/>
      <c r="C10" s="502" t="s">
        <v>320</v>
      </c>
      <c r="D10" s="503" t="s">
        <v>321</v>
      </c>
      <c r="E10" s="495"/>
      <c r="F10" s="596">
        <v>5</v>
      </c>
      <c r="G10" s="620"/>
      <c r="H10" s="620"/>
      <c r="I10" s="621"/>
      <c r="J10" s="500"/>
      <c r="K10" s="596"/>
      <c r="L10" s="620"/>
      <c r="M10" s="620"/>
      <c r="N10" s="621"/>
      <c r="O10" s="500"/>
      <c r="P10" s="501">
        <v>5</v>
      </c>
      <c r="Q10" s="485"/>
      <c r="R10" s="565"/>
      <c r="S10" s="622"/>
      <c r="T10" s="622"/>
      <c r="U10" s="623"/>
    </row>
    <row r="11" spans="1:21" ht="12.75" customHeight="1" thickBot="1" x14ac:dyDescent="0.3">
      <c r="B11" s="577" t="s">
        <v>322</v>
      </c>
      <c r="C11" s="578"/>
      <c r="D11" s="579"/>
      <c r="E11" s="504"/>
      <c r="F11" s="571">
        <f>SUM(F8:I10)</f>
        <v>170</v>
      </c>
      <c r="G11" s="572"/>
      <c r="H11" s="572"/>
      <c r="I11" s="573"/>
      <c r="J11" s="505"/>
      <c r="K11" s="571">
        <f>SUM(K9:N10)</f>
        <v>0</v>
      </c>
      <c r="L11" s="572"/>
      <c r="M11" s="572"/>
      <c r="N11" s="573"/>
      <c r="O11" s="505"/>
      <c r="P11" s="506">
        <f>SUM(P8:P10)</f>
        <v>170</v>
      </c>
      <c r="Q11" s="485"/>
      <c r="R11" s="574">
        <f>SUM(R8:U10)</f>
        <v>2.5</v>
      </c>
      <c r="S11" s="575"/>
      <c r="T11" s="575"/>
      <c r="U11" s="576"/>
    </row>
    <row r="12" spans="1:21" ht="12" customHeight="1" thickBot="1" x14ac:dyDescent="0.3">
      <c r="B12" s="507"/>
      <c r="C12" s="507"/>
      <c r="D12" s="507"/>
      <c r="E12" s="504"/>
      <c r="F12" s="508"/>
      <c r="G12" s="508"/>
      <c r="H12" s="508"/>
      <c r="I12" s="508"/>
      <c r="J12" s="505"/>
      <c r="K12" s="509"/>
      <c r="L12" s="509"/>
      <c r="M12" s="509"/>
      <c r="N12" s="509"/>
      <c r="O12" s="505"/>
      <c r="P12" s="510"/>
      <c r="Q12" s="485"/>
      <c r="R12" s="511"/>
      <c r="S12" s="511"/>
      <c r="T12" s="511"/>
      <c r="U12" s="511"/>
    </row>
    <row r="13" spans="1:21" ht="17.25" customHeight="1" thickBot="1" x14ac:dyDescent="0.3">
      <c r="B13" s="599" t="s">
        <v>323</v>
      </c>
      <c r="C13" s="600"/>
      <c r="D13" s="601"/>
      <c r="E13" s="512"/>
      <c r="F13" s="602"/>
      <c r="G13" s="603"/>
      <c r="H13" s="603"/>
      <c r="I13" s="604"/>
      <c r="J13" s="513"/>
      <c r="K13" s="605"/>
      <c r="L13" s="606"/>
      <c r="M13" s="606"/>
      <c r="N13" s="607"/>
      <c r="O13" s="513"/>
      <c r="P13" s="514">
        <f>F13</f>
        <v>0</v>
      </c>
      <c r="Q13" s="485"/>
      <c r="R13" s="608"/>
      <c r="S13" s="609"/>
      <c r="T13" s="609"/>
      <c r="U13" s="610"/>
    </row>
    <row r="14" spans="1:21" ht="17.25" customHeight="1" thickBot="1" x14ac:dyDescent="0.3">
      <c r="A14" s="515"/>
      <c r="B14" s="516"/>
      <c r="C14" s="517"/>
      <c r="D14" s="517"/>
      <c r="E14" s="504"/>
      <c r="F14" s="518"/>
      <c r="G14" s="518"/>
      <c r="H14" s="518"/>
      <c r="I14" s="518"/>
      <c r="J14" s="505"/>
      <c r="K14" s="518"/>
      <c r="L14" s="518"/>
      <c r="M14" s="518"/>
      <c r="N14" s="518"/>
      <c r="O14" s="505"/>
      <c r="P14" s="519"/>
      <c r="Q14" s="486"/>
      <c r="R14" s="520"/>
      <c r="S14" s="520"/>
      <c r="T14" s="520"/>
      <c r="U14" s="520"/>
    </row>
    <row r="15" spans="1:21" ht="16.5" customHeight="1" x14ac:dyDescent="0.25">
      <c r="A15" s="521"/>
      <c r="B15" s="583" t="s">
        <v>324</v>
      </c>
      <c r="C15" s="585" t="s">
        <v>317</v>
      </c>
      <c r="D15" s="522" t="s">
        <v>318</v>
      </c>
      <c r="E15" s="495"/>
      <c r="F15" s="587">
        <v>173.5</v>
      </c>
      <c r="G15" s="588"/>
      <c r="H15" s="588"/>
      <c r="I15" s="589"/>
      <c r="J15" s="499" t="s">
        <v>265</v>
      </c>
      <c r="K15" s="590"/>
      <c r="L15" s="591"/>
      <c r="M15" s="591"/>
      <c r="N15" s="592"/>
      <c r="O15" s="500"/>
      <c r="P15" s="523">
        <v>173.5</v>
      </c>
      <c r="Q15" s="524"/>
      <c r="R15" s="593">
        <v>2.2999999999999998</v>
      </c>
      <c r="S15" s="594"/>
      <c r="T15" s="594"/>
      <c r="U15" s="595"/>
    </row>
    <row r="16" spans="1:21" ht="33.75" customHeight="1" x14ac:dyDescent="0.25">
      <c r="A16" s="521"/>
      <c r="B16" s="583"/>
      <c r="C16" s="586"/>
      <c r="D16" s="498" t="s">
        <v>319</v>
      </c>
      <c r="E16" s="495"/>
      <c r="F16" s="596">
        <v>7</v>
      </c>
      <c r="G16" s="597"/>
      <c r="H16" s="597"/>
      <c r="I16" s="598"/>
      <c r="J16" s="500"/>
      <c r="K16" s="596">
        <v>5.6</v>
      </c>
      <c r="L16" s="597"/>
      <c r="M16" s="597"/>
      <c r="N16" s="598"/>
      <c r="O16" s="500"/>
      <c r="P16" s="501">
        <v>12.6</v>
      </c>
      <c r="Q16" s="524"/>
      <c r="R16" s="565">
        <v>1</v>
      </c>
      <c r="S16" s="566"/>
      <c r="T16" s="566"/>
      <c r="U16" s="567"/>
    </row>
    <row r="17" spans="1:22" ht="33.75" customHeight="1" thickBot="1" x14ac:dyDescent="0.3">
      <c r="B17" s="584"/>
      <c r="C17" s="502" t="s">
        <v>320</v>
      </c>
      <c r="D17" s="498" t="s">
        <v>321</v>
      </c>
      <c r="E17" s="495"/>
      <c r="F17" s="596">
        <v>22.8</v>
      </c>
      <c r="G17" s="597"/>
      <c r="H17" s="597"/>
      <c r="I17" s="598"/>
      <c r="J17" s="500"/>
      <c r="K17" s="596">
        <v>16.875</v>
      </c>
      <c r="L17" s="597"/>
      <c r="M17" s="597"/>
      <c r="N17" s="598"/>
      <c r="O17" s="500"/>
      <c r="P17" s="554">
        <v>39.674999999999997</v>
      </c>
      <c r="Q17" s="524"/>
      <c r="R17" s="565">
        <v>1</v>
      </c>
      <c r="S17" s="566"/>
      <c r="T17" s="566"/>
      <c r="U17" s="567"/>
    </row>
    <row r="18" spans="1:22" ht="48.75" customHeight="1" thickBot="1" x14ac:dyDescent="0.3">
      <c r="B18" s="568" t="s">
        <v>325</v>
      </c>
      <c r="C18" s="569"/>
      <c r="D18" s="570"/>
      <c r="E18" s="495"/>
      <c r="F18" s="571">
        <f>SUM(F15:I17)</f>
        <v>203.3</v>
      </c>
      <c r="G18" s="572"/>
      <c r="H18" s="572"/>
      <c r="I18" s="573"/>
      <c r="J18" s="500"/>
      <c r="K18" s="571">
        <f>SUM(K16:N17)</f>
        <v>22.475000000000001</v>
      </c>
      <c r="L18" s="572"/>
      <c r="M18" s="572"/>
      <c r="N18" s="573"/>
      <c r="O18" s="500"/>
      <c r="P18" s="525">
        <f>SUM(P15:P17)</f>
        <v>225.77499999999998</v>
      </c>
      <c r="Q18" s="485"/>
      <c r="R18" s="574">
        <f>SUM(R15:T17)</f>
        <v>4.3</v>
      </c>
      <c r="S18" s="575"/>
      <c r="T18" s="575"/>
      <c r="U18" s="576"/>
      <c r="V18" s="481"/>
    </row>
    <row r="19" spans="1:22" ht="30.75" customHeight="1" thickBot="1" x14ac:dyDescent="0.3">
      <c r="B19" s="577" t="s">
        <v>326</v>
      </c>
      <c r="C19" s="578"/>
      <c r="D19" s="579"/>
      <c r="E19" s="504"/>
      <c r="F19" s="580">
        <f>F11+F13+F18</f>
        <v>373.3</v>
      </c>
      <c r="G19" s="581"/>
      <c r="H19" s="581"/>
      <c r="I19" s="582"/>
      <c r="J19" s="499" t="s">
        <v>266</v>
      </c>
      <c r="K19" s="571">
        <f>K11+K18</f>
        <v>22.475000000000001</v>
      </c>
      <c r="L19" s="572"/>
      <c r="M19" s="572"/>
      <c r="N19" s="573"/>
      <c r="O19" s="505"/>
      <c r="P19" s="526">
        <f>P11+P13+P18</f>
        <v>395.77499999999998</v>
      </c>
      <c r="Q19" s="485"/>
      <c r="R19" s="574">
        <f>R11+R18</f>
        <v>6.8</v>
      </c>
      <c r="S19" s="575"/>
      <c r="T19" s="575"/>
      <c r="U19" s="576"/>
      <c r="V19" s="481"/>
    </row>
    <row r="20" spans="1:22" s="531" customFormat="1" ht="51.75" customHeight="1" thickBot="1" x14ac:dyDescent="0.25">
      <c r="A20" s="527"/>
      <c r="B20" s="528"/>
      <c r="C20" s="528"/>
      <c r="D20" s="528"/>
      <c r="E20" s="528"/>
      <c r="F20" s="555"/>
      <c r="G20" s="555"/>
      <c r="H20" s="555"/>
      <c r="I20" s="555"/>
      <c r="J20" s="529"/>
      <c r="K20" s="528"/>
      <c r="L20" s="528"/>
      <c r="M20" s="528"/>
      <c r="N20" s="528"/>
      <c r="O20" s="528"/>
      <c r="P20" s="530" t="s">
        <v>327</v>
      </c>
      <c r="Q20" s="524"/>
      <c r="R20" s="524"/>
      <c r="S20" s="524"/>
      <c r="T20" s="524"/>
      <c r="U20" s="524"/>
      <c r="V20" s="527"/>
    </row>
    <row r="21" spans="1:22" ht="36.75" customHeight="1" thickBot="1" x14ac:dyDescent="0.25">
      <c r="B21" s="556" t="s">
        <v>328</v>
      </c>
      <c r="C21" s="557"/>
      <c r="D21" s="558"/>
      <c r="E21" s="528"/>
      <c r="F21" s="559">
        <v>392</v>
      </c>
      <c r="G21" s="560"/>
      <c r="H21" s="560"/>
      <c r="I21" s="561"/>
      <c r="J21" s="532" t="s">
        <v>268</v>
      </c>
      <c r="K21" s="528"/>
      <c r="L21" s="528"/>
      <c r="M21" s="528"/>
      <c r="N21" s="528"/>
      <c r="O21" s="528"/>
      <c r="P21" s="528"/>
      <c r="Q21" s="485"/>
      <c r="R21" s="485"/>
      <c r="S21" s="485"/>
      <c r="T21" s="485"/>
      <c r="U21" s="485"/>
      <c r="V21" s="481"/>
    </row>
    <row r="22" spans="1:22" ht="45" customHeight="1" x14ac:dyDescent="0.25">
      <c r="B22" s="533" t="s">
        <v>329</v>
      </c>
      <c r="C22" s="534"/>
      <c r="D22" s="534"/>
      <c r="E22" s="534"/>
      <c r="F22" s="534"/>
      <c r="G22" s="535"/>
      <c r="H22" s="534"/>
      <c r="I22" s="534"/>
      <c r="J22" s="534"/>
      <c r="K22" s="534"/>
      <c r="L22" s="534"/>
      <c r="M22" s="534"/>
      <c r="N22" s="534"/>
      <c r="O22" s="536"/>
      <c r="P22" s="534"/>
      <c r="Q22" s="485"/>
      <c r="R22" s="485"/>
      <c r="S22" s="485"/>
      <c r="T22" s="485"/>
      <c r="U22" s="485"/>
      <c r="V22" s="481"/>
    </row>
    <row r="23" spans="1:22" ht="40.5" customHeight="1" x14ac:dyDescent="0.25">
      <c r="B23" s="562" t="s">
        <v>330</v>
      </c>
      <c r="C23" s="562"/>
      <c r="D23" s="562"/>
      <c r="E23" s="562"/>
      <c r="F23" s="562"/>
      <c r="G23" s="562"/>
      <c r="H23" s="562"/>
      <c r="I23" s="562"/>
      <c r="J23" s="562"/>
      <c r="K23" s="562"/>
      <c r="L23" s="562"/>
      <c r="M23" s="562"/>
      <c r="N23" s="562"/>
      <c r="O23" s="563"/>
      <c r="P23" s="562"/>
      <c r="Q23" s="485"/>
      <c r="R23" s="485"/>
      <c r="S23" s="485"/>
      <c r="T23" s="485"/>
      <c r="U23" s="485"/>
      <c r="V23" s="481"/>
    </row>
    <row r="24" spans="1:22" ht="20.25" customHeight="1" x14ac:dyDescent="0.25">
      <c r="B24" s="562" t="s">
        <v>331</v>
      </c>
      <c r="C24" s="562"/>
      <c r="D24" s="562"/>
      <c r="E24" s="562"/>
      <c r="F24" s="562"/>
      <c r="G24" s="562"/>
      <c r="H24" s="562"/>
      <c r="I24" s="562"/>
      <c r="J24" s="562"/>
      <c r="K24" s="562"/>
      <c r="L24" s="562"/>
      <c r="M24" s="562"/>
      <c r="N24" s="562"/>
      <c r="O24" s="564"/>
      <c r="P24" s="562"/>
      <c r="Q24" s="485"/>
      <c r="R24" s="485"/>
      <c r="S24" s="485"/>
      <c r="T24" s="485"/>
      <c r="U24" s="485"/>
      <c r="V24" s="481"/>
    </row>
    <row r="25" spans="1:22" ht="44.25" customHeight="1" x14ac:dyDescent="0.25">
      <c r="B25" s="562" t="s">
        <v>332</v>
      </c>
      <c r="C25" s="562"/>
      <c r="D25" s="562"/>
      <c r="E25" s="562"/>
      <c r="F25" s="562"/>
      <c r="G25" s="562"/>
      <c r="H25" s="562"/>
      <c r="I25" s="562"/>
      <c r="J25" s="562"/>
      <c r="K25" s="562"/>
      <c r="L25" s="562"/>
      <c r="M25" s="562"/>
      <c r="N25" s="562"/>
      <c r="O25" s="562"/>
      <c r="P25" s="562"/>
      <c r="Q25" s="485"/>
      <c r="R25" s="485"/>
      <c r="S25" s="485"/>
      <c r="T25" s="485"/>
      <c r="U25" s="485"/>
      <c r="V25" s="481"/>
    </row>
    <row r="26" spans="1:22" ht="37.5" customHeight="1" x14ac:dyDescent="0.25">
      <c r="B26" s="485"/>
      <c r="C26" s="524"/>
      <c r="D26" s="524"/>
      <c r="E26" s="524"/>
      <c r="F26" s="524"/>
      <c r="G26" s="524"/>
      <c r="H26" s="524"/>
      <c r="I26" s="524"/>
      <c r="J26" s="524"/>
      <c r="K26" s="524"/>
      <c r="L26" s="524"/>
      <c r="M26" s="485"/>
      <c r="N26" s="485"/>
      <c r="O26" s="485"/>
      <c r="P26" s="485"/>
      <c r="Q26" s="485"/>
      <c r="R26" s="485"/>
      <c r="S26" s="485"/>
      <c r="T26" s="485"/>
      <c r="U26" s="485"/>
      <c r="V26" s="481"/>
    </row>
    <row r="27" spans="1:22" ht="27" customHeight="1" x14ac:dyDescent="0.25">
      <c r="B27" s="537"/>
      <c r="C27" s="538"/>
      <c r="D27" s="538"/>
      <c r="E27" s="538"/>
      <c r="F27" s="538"/>
      <c r="G27" s="538"/>
      <c r="H27" s="538"/>
      <c r="I27" s="538"/>
      <c r="J27" s="485"/>
      <c r="K27" s="485"/>
      <c r="L27" s="485"/>
      <c r="M27" s="485"/>
      <c r="N27" s="485"/>
      <c r="O27" s="485"/>
      <c r="P27" s="485"/>
      <c r="Q27" s="485"/>
      <c r="S27" s="483"/>
    </row>
    <row r="28" spans="1:22" ht="28.5" customHeight="1" x14ac:dyDescent="0.25">
      <c r="B28" s="485"/>
      <c r="C28" s="524"/>
      <c r="D28" s="524"/>
      <c r="E28" s="524"/>
      <c r="F28" s="524"/>
      <c r="G28" s="524"/>
      <c r="H28" s="524"/>
      <c r="I28" s="524"/>
      <c r="J28" s="485"/>
      <c r="K28" s="485"/>
      <c r="L28" s="485"/>
      <c r="M28" s="485"/>
      <c r="N28" s="485"/>
      <c r="O28" s="485"/>
      <c r="P28" s="485"/>
      <c r="Q28" s="485"/>
      <c r="S28" s="483"/>
    </row>
    <row r="29" spans="1:22" ht="34.5" customHeight="1" x14ac:dyDescent="0.25">
      <c r="B29" s="485"/>
      <c r="C29" s="524"/>
      <c r="D29" s="524"/>
      <c r="E29" s="524"/>
      <c r="F29" s="524"/>
      <c r="G29" s="524"/>
      <c r="H29" s="524"/>
      <c r="I29" s="524"/>
      <c r="J29" s="485"/>
      <c r="K29" s="485"/>
      <c r="L29" s="485"/>
      <c r="M29" s="485"/>
      <c r="N29" s="485"/>
      <c r="O29" s="485"/>
      <c r="P29" s="485"/>
      <c r="Q29" s="485"/>
      <c r="S29" s="483"/>
    </row>
    <row r="30" spans="1:22" s="487" customFormat="1" ht="39" customHeight="1" x14ac:dyDescent="0.25">
      <c r="A30" s="481"/>
      <c r="B30" s="539"/>
      <c r="C30" s="540"/>
      <c r="D30" s="540"/>
      <c r="E30" s="540"/>
      <c r="F30" s="540"/>
      <c r="G30" s="540"/>
      <c r="H30" s="540"/>
      <c r="I30" s="540"/>
      <c r="J30" s="485"/>
      <c r="K30" s="485"/>
      <c r="L30" s="485"/>
      <c r="M30" s="485"/>
      <c r="N30" s="485"/>
      <c r="O30" s="485"/>
      <c r="P30" s="485"/>
      <c r="Q30" s="485"/>
      <c r="R30" s="481"/>
    </row>
    <row r="31" spans="1:22" ht="27" customHeight="1" x14ac:dyDescent="0.25">
      <c r="B31" s="541"/>
      <c r="C31" s="540"/>
      <c r="D31" s="540"/>
      <c r="E31" s="540"/>
      <c r="F31" s="540"/>
      <c r="G31" s="540"/>
      <c r="H31" s="540"/>
      <c r="I31" s="540"/>
      <c r="J31" s="485"/>
      <c r="K31" s="485"/>
      <c r="L31" s="485"/>
      <c r="M31" s="485"/>
      <c r="N31" s="485"/>
      <c r="O31" s="485"/>
      <c r="P31" s="485"/>
      <c r="Q31" s="485"/>
      <c r="S31" s="483"/>
    </row>
    <row r="32" spans="1:22" ht="17.25" customHeight="1" x14ac:dyDescent="0.25">
      <c r="B32" s="537"/>
      <c r="C32" s="538"/>
      <c r="D32" s="538"/>
      <c r="E32" s="538"/>
      <c r="F32" s="538"/>
      <c r="G32" s="538"/>
      <c r="H32" s="538"/>
      <c r="I32" s="538"/>
      <c r="J32" s="485"/>
      <c r="K32" s="485"/>
      <c r="L32" s="485"/>
      <c r="M32" s="485"/>
      <c r="N32" s="485"/>
      <c r="O32" s="485"/>
      <c r="P32" s="485"/>
      <c r="Q32" s="485"/>
      <c r="S32" s="483"/>
    </row>
    <row r="33" spans="2:22" s="483" customFormat="1" ht="23.25" customHeight="1" x14ac:dyDescent="0.25">
      <c r="B33" s="485"/>
      <c r="C33" s="524"/>
      <c r="D33" s="524"/>
      <c r="E33" s="524"/>
      <c r="F33" s="524"/>
      <c r="G33" s="524"/>
      <c r="H33" s="524"/>
      <c r="I33" s="524"/>
      <c r="J33" s="485"/>
      <c r="K33" s="485"/>
      <c r="L33" s="485"/>
      <c r="M33" s="485"/>
      <c r="N33" s="485"/>
      <c r="O33" s="485"/>
      <c r="P33" s="485"/>
      <c r="Q33" s="485"/>
      <c r="R33" s="481"/>
    </row>
    <row r="34" spans="2:22" s="483" customFormat="1" ht="21" customHeight="1" x14ac:dyDescent="0.25">
      <c r="B34" s="485"/>
      <c r="C34" s="524"/>
      <c r="D34" s="524"/>
      <c r="E34" s="524"/>
      <c r="F34" s="524"/>
      <c r="G34" s="524"/>
      <c r="H34" s="524"/>
      <c r="I34" s="524"/>
      <c r="J34" s="524"/>
      <c r="K34" s="524"/>
      <c r="L34" s="524"/>
      <c r="M34" s="485"/>
      <c r="N34" s="485"/>
      <c r="O34" s="485"/>
      <c r="P34" s="485"/>
      <c r="Q34" s="485"/>
      <c r="R34" s="485"/>
      <c r="S34" s="485"/>
      <c r="T34" s="485"/>
      <c r="U34" s="485"/>
      <c r="V34" s="481"/>
    </row>
    <row r="35" spans="2:22" s="483" customFormat="1" ht="21" customHeight="1" x14ac:dyDescent="0.25">
      <c r="B35" s="485"/>
      <c r="C35" s="524"/>
      <c r="D35" s="524"/>
      <c r="E35" s="524"/>
      <c r="F35" s="524"/>
      <c r="G35" s="524"/>
      <c r="H35" s="524"/>
      <c r="I35" s="524"/>
      <c r="J35" s="524"/>
      <c r="K35" s="524"/>
      <c r="L35" s="524"/>
      <c r="M35" s="485"/>
      <c r="N35" s="485"/>
      <c r="O35" s="485"/>
      <c r="P35" s="485"/>
      <c r="Q35" s="485"/>
      <c r="R35" s="485"/>
      <c r="S35" s="485"/>
      <c r="T35" s="485"/>
      <c r="U35" s="485"/>
      <c r="V35" s="481"/>
    </row>
    <row r="36" spans="2:22" s="483" customFormat="1" ht="20.25" customHeight="1" x14ac:dyDescent="0.25">
      <c r="B36" s="485"/>
      <c r="C36" s="524"/>
      <c r="D36" s="524"/>
      <c r="E36" s="524"/>
      <c r="F36" s="524"/>
      <c r="G36" s="524"/>
      <c r="H36" s="524"/>
      <c r="I36" s="524"/>
      <c r="J36" s="524"/>
      <c r="K36" s="524"/>
      <c r="L36" s="524"/>
      <c r="M36" s="485"/>
      <c r="N36" s="485"/>
      <c r="O36" s="485"/>
      <c r="P36" s="485"/>
      <c r="Q36" s="485"/>
      <c r="R36" s="485"/>
      <c r="S36" s="485"/>
      <c r="T36" s="485"/>
      <c r="U36" s="485"/>
      <c r="V36" s="481"/>
    </row>
    <row r="37" spans="2:22" s="483" customFormat="1" ht="21.75" customHeight="1" x14ac:dyDescent="0.25">
      <c r="B37" s="485"/>
      <c r="C37" s="524"/>
      <c r="D37" s="524"/>
      <c r="E37" s="524"/>
      <c r="F37" s="524"/>
      <c r="G37" s="524"/>
      <c r="H37" s="524"/>
      <c r="I37" s="524"/>
      <c r="J37" s="524"/>
      <c r="K37" s="524"/>
      <c r="L37" s="524"/>
      <c r="M37" s="485"/>
      <c r="N37" s="485"/>
      <c r="O37" s="485"/>
      <c r="P37" s="485"/>
      <c r="Q37" s="485"/>
      <c r="R37" s="485"/>
      <c r="S37" s="485"/>
      <c r="T37" s="485"/>
      <c r="U37" s="485"/>
      <c r="V37" s="481"/>
    </row>
    <row r="38" spans="2:22" s="483" customFormat="1" x14ac:dyDescent="0.25">
      <c r="B38" s="485"/>
      <c r="C38" s="485"/>
      <c r="D38" s="485"/>
      <c r="E38" s="485"/>
      <c r="F38" s="485"/>
      <c r="G38" s="485"/>
      <c r="H38" s="485"/>
      <c r="I38" s="485"/>
      <c r="J38" s="485"/>
      <c r="K38" s="485"/>
      <c r="L38" s="485"/>
      <c r="M38" s="485"/>
      <c r="N38" s="485"/>
      <c r="O38" s="485"/>
      <c r="P38" s="485"/>
      <c r="Q38" s="485"/>
      <c r="R38" s="485"/>
      <c r="S38" s="485"/>
      <c r="T38" s="485"/>
      <c r="U38" s="485"/>
    </row>
    <row r="39" spans="2:22" s="483" customFormat="1" x14ac:dyDescent="0.25">
      <c r="B39" s="485"/>
      <c r="C39" s="485"/>
      <c r="D39" s="485"/>
      <c r="E39" s="485"/>
      <c r="F39" s="485"/>
      <c r="G39" s="485"/>
      <c r="H39" s="485"/>
      <c r="I39" s="485"/>
      <c r="J39" s="485"/>
      <c r="K39" s="485"/>
      <c r="L39" s="485"/>
      <c r="M39" s="485"/>
      <c r="N39" s="485"/>
      <c r="O39" s="485"/>
      <c r="P39" s="485"/>
      <c r="Q39" s="485"/>
      <c r="R39" s="485"/>
      <c r="S39" s="485"/>
      <c r="T39" s="485"/>
      <c r="U39" s="485"/>
    </row>
    <row r="40" spans="2:22" s="483" customFormat="1" x14ac:dyDescent="0.25">
      <c r="B40" s="485"/>
      <c r="C40" s="485"/>
      <c r="D40" s="485"/>
      <c r="E40" s="485"/>
      <c r="F40" s="485"/>
      <c r="G40" s="485"/>
      <c r="H40" s="485"/>
      <c r="I40" s="485"/>
      <c r="J40" s="485"/>
      <c r="K40" s="485"/>
      <c r="L40" s="485"/>
      <c r="M40" s="485"/>
      <c r="N40" s="485"/>
      <c r="O40" s="485"/>
      <c r="P40" s="485"/>
      <c r="Q40" s="485"/>
      <c r="R40" s="485"/>
      <c r="S40" s="485"/>
      <c r="T40" s="485"/>
      <c r="U40" s="485"/>
    </row>
    <row r="41" spans="2:22" s="483" customFormat="1" x14ac:dyDescent="0.25">
      <c r="B41" s="485"/>
      <c r="C41" s="485"/>
      <c r="D41" s="485"/>
      <c r="E41" s="485"/>
      <c r="F41" s="485"/>
      <c r="G41" s="485"/>
      <c r="H41" s="485"/>
      <c r="I41" s="485"/>
      <c r="J41" s="485"/>
      <c r="K41" s="485"/>
      <c r="L41" s="485"/>
      <c r="M41" s="485"/>
      <c r="N41" s="485"/>
      <c r="O41" s="485"/>
      <c r="P41" s="485"/>
      <c r="Q41" s="485"/>
      <c r="R41" s="485"/>
      <c r="S41" s="485"/>
      <c r="T41" s="485"/>
      <c r="U41" s="485"/>
    </row>
    <row r="42" spans="2:22" s="483" customFormat="1" x14ac:dyDescent="0.25">
      <c r="B42" s="485"/>
      <c r="C42" s="485"/>
      <c r="D42" s="485"/>
      <c r="E42" s="485"/>
      <c r="F42" s="485"/>
      <c r="G42" s="485"/>
      <c r="H42" s="485"/>
      <c r="I42" s="485"/>
      <c r="J42" s="485"/>
      <c r="K42" s="485"/>
      <c r="L42" s="485"/>
      <c r="M42" s="485"/>
      <c r="N42" s="485"/>
      <c r="O42" s="485"/>
      <c r="P42" s="485"/>
      <c r="Q42" s="485"/>
      <c r="R42" s="485"/>
      <c r="S42" s="485"/>
      <c r="T42" s="485"/>
      <c r="U42" s="485"/>
    </row>
    <row r="43" spans="2:22" s="483" customFormat="1" x14ac:dyDescent="0.25">
      <c r="B43" s="485"/>
      <c r="C43" s="485"/>
      <c r="D43" s="485"/>
      <c r="E43" s="485"/>
      <c r="F43" s="485"/>
      <c r="G43" s="485"/>
      <c r="H43" s="485"/>
      <c r="I43" s="485"/>
      <c r="J43" s="485"/>
      <c r="K43" s="485"/>
      <c r="L43" s="485"/>
      <c r="M43" s="485"/>
      <c r="N43" s="485"/>
      <c r="O43" s="485"/>
      <c r="P43" s="485"/>
      <c r="Q43" s="485"/>
      <c r="R43" s="485"/>
      <c r="S43" s="485"/>
      <c r="T43" s="485"/>
      <c r="U43" s="485"/>
    </row>
    <row r="44" spans="2:22" s="483" customFormat="1" x14ac:dyDescent="0.25">
      <c r="B44" s="485"/>
      <c r="C44" s="485"/>
      <c r="D44" s="485"/>
      <c r="E44" s="485"/>
      <c r="F44" s="485"/>
      <c r="G44" s="485"/>
      <c r="H44" s="485"/>
      <c r="I44" s="485"/>
      <c r="J44" s="485"/>
      <c r="K44" s="485"/>
      <c r="L44" s="485"/>
      <c r="M44" s="485"/>
      <c r="N44" s="485"/>
      <c r="O44" s="485"/>
      <c r="P44" s="485"/>
      <c r="Q44" s="485"/>
      <c r="R44" s="485"/>
      <c r="S44" s="485"/>
      <c r="T44" s="485"/>
      <c r="U44" s="485"/>
    </row>
    <row r="45" spans="2:22" s="483" customFormat="1" x14ac:dyDescent="0.25">
      <c r="B45" s="485"/>
      <c r="C45" s="485"/>
      <c r="D45" s="485"/>
      <c r="E45" s="485"/>
      <c r="F45" s="485"/>
      <c r="G45" s="485"/>
      <c r="H45" s="485"/>
      <c r="I45" s="485"/>
      <c r="J45" s="485"/>
      <c r="K45" s="485"/>
      <c r="L45" s="485"/>
      <c r="M45" s="485"/>
      <c r="N45" s="485"/>
      <c r="O45" s="485"/>
      <c r="P45" s="485"/>
      <c r="Q45" s="485"/>
      <c r="R45" s="485"/>
      <c r="S45" s="485"/>
      <c r="T45" s="485"/>
      <c r="U45" s="485"/>
    </row>
    <row r="46" spans="2:22" s="483" customFormat="1" x14ac:dyDescent="0.25">
      <c r="B46" s="485"/>
      <c r="C46" s="485"/>
      <c r="D46" s="485"/>
      <c r="E46" s="485"/>
      <c r="F46" s="485"/>
      <c r="G46" s="485"/>
      <c r="H46" s="485"/>
      <c r="I46" s="485"/>
      <c r="J46" s="485"/>
      <c r="K46" s="485"/>
      <c r="L46" s="485"/>
      <c r="M46" s="485"/>
      <c r="N46" s="485"/>
      <c r="O46" s="485"/>
      <c r="P46" s="485"/>
      <c r="Q46" s="485"/>
      <c r="R46" s="485"/>
      <c r="S46" s="485"/>
      <c r="T46" s="485"/>
      <c r="U46" s="485"/>
    </row>
    <row r="47" spans="2:22" s="483" customFormat="1" x14ac:dyDescent="0.25">
      <c r="B47" s="485"/>
      <c r="C47" s="485"/>
      <c r="D47" s="485"/>
      <c r="E47" s="485"/>
      <c r="F47" s="485"/>
      <c r="G47" s="485"/>
      <c r="H47" s="485"/>
      <c r="I47" s="485"/>
      <c r="J47" s="485"/>
      <c r="K47" s="485"/>
      <c r="L47" s="485"/>
      <c r="M47" s="485"/>
      <c r="N47" s="485"/>
      <c r="O47" s="485"/>
      <c r="P47" s="485"/>
      <c r="Q47" s="485"/>
      <c r="R47" s="485"/>
      <c r="S47" s="485"/>
      <c r="T47" s="485"/>
      <c r="U47" s="485"/>
    </row>
    <row r="48" spans="2:22" s="483" customFormat="1" x14ac:dyDescent="0.25">
      <c r="B48" s="485"/>
      <c r="C48" s="485"/>
      <c r="D48" s="485"/>
      <c r="E48" s="485"/>
      <c r="F48" s="485"/>
      <c r="G48" s="485"/>
      <c r="H48" s="485"/>
      <c r="I48" s="485"/>
      <c r="J48" s="485"/>
      <c r="K48" s="485"/>
      <c r="L48" s="485"/>
      <c r="M48" s="485"/>
      <c r="N48" s="485"/>
      <c r="O48" s="485"/>
      <c r="P48" s="485"/>
      <c r="Q48" s="485"/>
      <c r="R48" s="485"/>
      <c r="S48" s="485"/>
      <c r="T48" s="485"/>
      <c r="U48" s="485"/>
    </row>
    <row r="49" spans="2:21" s="483" customFormat="1" x14ac:dyDescent="0.25">
      <c r="B49" s="485"/>
      <c r="C49" s="485"/>
      <c r="D49" s="485"/>
      <c r="E49" s="485"/>
      <c r="F49" s="485"/>
      <c r="G49" s="485"/>
      <c r="H49" s="485"/>
      <c r="I49" s="485"/>
      <c r="J49" s="485"/>
      <c r="K49" s="485"/>
      <c r="L49" s="485"/>
      <c r="M49" s="485"/>
      <c r="N49" s="485"/>
      <c r="O49" s="485"/>
      <c r="P49" s="485"/>
      <c r="Q49" s="485"/>
      <c r="R49" s="485"/>
      <c r="S49" s="485"/>
      <c r="T49" s="485"/>
      <c r="U49" s="485"/>
    </row>
    <row r="50" spans="2:21" s="483" customFormat="1" x14ac:dyDescent="0.25">
      <c r="B50" s="485"/>
      <c r="C50" s="485"/>
      <c r="D50" s="485"/>
      <c r="E50" s="485"/>
      <c r="F50" s="485"/>
      <c r="G50" s="485"/>
      <c r="H50" s="485"/>
      <c r="I50" s="485"/>
      <c r="J50" s="485"/>
      <c r="K50" s="485"/>
      <c r="L50" s="485"/>
      <c r="M50" s="485"/>
      <c r="N50" s="485"/>
      <c r="O50" s="485"/>
      <c r="P50" s="485"/>
      <c r="Q50" s="485"/>
      <c r="R50" s="485"/>
      <c r="S50" s="485"/>
      <c r="T50" s="485"/>
      <c r="U50" s="485"/>
    </row>
    <row r="51" spans="2:21" s="483" customFormat="1" x14ac:dyDescent="0.25">
      <c r="B51" s="485"/>
      <c r="C51" s="485"/>
      <c r="D51" s="485"/>
      <c r="E51" s="485"/>
      <c r="F51" s="485"/>
      <c r="G51" s="485"/>
      <c r="H51" s="485"/>
      <c r="I51" s="485"/>
      <c r="J51" s="485"/>
      <c r="K51" s="485"/>
      <c r="L51" s="485"/>
      <c r="M51" s="485"/>
      <c r="N51" s="485"/>
      <c r="O51" s="485"/>
      <c r="P51" s="485"/>
      <c r="Q51" s="485"/>
      <c r="R51" s="485"/>
      <c r="S51" s="485"/>
      <c r="T51" s="485"/>
      <c r="U51" s="485"/>
    </row>
    <row r="52" spans="2:21" s="483" customFormat="1" x14ac:dyDescent="0.25">
      <c r="B52" s="485"/>
      <c r="C52" s="485"/>
      <c r="D52" s="485"/>
      <c r="E52" s="485"/>
      <c r="F52" s="485"/>
      <c r="G52" s="485"/>
      <c r="H52" s="485"/>
      <c r="I52" s="485"/>
      <c r="J52" s="485"/>
      <c r="K52" s="485"/>
      <c r="L52" s="485"/>
      <c r="M52" s="485"/>
      <c r="N52" s="485"/>
      <c r="O52" s="485"/>
      <c r="P52" s="485"/>
      <c r="Q52" s="485"/>
      <c r="R52" s="485"/>
      <c r="S52" s="485"/>
      <c r="T52" s="485"/>
      <c r="U52" s="485"/>
    </row>
    <row r="53" spans="2:21" s="483" customFormat="1" x14ac:dyDescent="0.25">
      <c r="B53" s="485"/>
      <c r="C53" s="485"/>
      <c r="D53" s="485"/>
      <c r="E53" s="485"/>
      <c r="F53" s="485"/>
      <c r="G53" s="485"/>
      <c r="H53" s="485"/>
      <c r="I53" s="485"/>
      <c r="J53" s="485"/>
      <c r="K53" s="485"/>
      <c r="L53" s="485"/>
      <c r="M53" s="485"/>
      <c r="N53" s="485"/>
      <c r="O53" s="485"/>
      <c r="P53" s="485"/>
      <c r="Q53" s="485"/>
      <c r="R53" s="485"/>
      <c r="S53" s="485"/>
      <c r="T53" s="485"/>
      <c r="U53" s="485"/>
    </row>
    <row r="54" spans="2:21" s="483" customFormat="1" x14ac:dyDescent="0.25">
      <c r="B54" s="485"/>
      <c r="C54" s="485"/>
      <c r="D54" s="485"/>
      <c r="E54" s="485"/>
      <c r="F54" s="485"/>
      <c r="G54" s="485"/>
      <c r="H54" s="485"/>
      <c r="I54" s="485"/>
      <c r="J54" s="485"/>
      <c r="K54" s="485"/>
      <c r="L54" s="485"/>
      <c r="M54" s="485"/>
      <c r="N54" s="485"/>
      <c r="O54" s="485"/>
      <c r="P54" s="485"/>
      <c r="Q54" s="485"/>
      <c r="R54" s="485"/>
      <c r="S54" s="485"/>
      <c r="T54" s="485"/>
      <c r="U54" s="485"/>
    </row>
    <row r="55" spans="2:21" s="483" customFormat="1" x14ac:dyDescent="0.25">
      <c r="B55" s="485"/>
      <c r="C55" s="485"/>
      <c r="D55" s="485"/>
      <c r="E55" s="485"/>
      <c r="F55" s="485"/>
      <c r="G55" s="485"/>
      <c r="H55" s="485"/>
      <c r="I55" s="485"/>
      <c r="J55" s="485"/>
      <c r="K55" s="485"/>
      <c r="L55" s="485"/>
      <c r="M55" s="485"/>
      <c r="N55" s="485"/>
      <c r="O55" s="485"/>
      <c r="P55" s="485"/>
      <c r="Q55" s="485"/>
      <c r="R55" s="485"/>
      <c r="S55" s="485"/>
      <c r="T55" s="485"/>
      <c r="U55" s="485"/>
    </row>
    <row r="56" spans="2:21" s="483" customFormat="1" x14ac:dyDescent="0.25">
      <c r="B56" s="485"/>
      <c r="C56" s="485"/>
      <c r="D56" s="485"/>
      <c r="E56" s="485"/>
      <c r="F56" s="485"/>
      <c r="G56" s="485"/>
      <c r="H56" s="485"/>
      <c r="I56" s="485"/>
      <c r="J56" s="485"/>
      <c r="K56" s="485"/>
      <c r="L56" s="485"/>
      <c r="M56" s="485"/>
      <c r="N56" s="485"/>
      <c r="O56" s="485"/>
      <c r="P56" s="485"/>
      <c r="Q56" s="485"/>
      <c r="R56" s="485"/>
      <c r="S56" s="485"/>
      <c r="T56" s="485"/>
      <c r="U56" s="485"/>
    </row>
    <row r="57" spans="2:21" s="483" customFormat="1" x14ac:dyDescent="0.25">
      <c r="B57" s="485"/>
      <c r="C57" s="485"/>
      <c r="D57" s="485"/>
      <c r="E57" s="485"/>
      <c r="F57" s="485"/>
      <c r="G57" s="485"/>
      <c r="H57" s="485"/>
      <c r="I57" s="485"/>
      <c r="J57" s="485"/>
      <c r="K57" s="485"/>
      <c r="L57" s="485"/>
      <c r="M57" s="485"/>
      <c r="N57" s="485"/>
      <c r="O57" s="485"/>
      <c r="P57" s="485"/>
      <c r="Q57" s="485"/>
      <c r="R57" s="485"/>
      <c r="S57" s="485"/>
      <c r="T57" s="485"/>
      <c r="U57" s="485"/>
    </row>
    <row r="58" spans="2:21" s="483" customFormat="1" x14ac:dyDescent="0.25">
      <c r="B58" s="485"/>
      <c r="C58" s="485"/>
      <c r="D58" s="485"/>
      <c r="E58" s="485"/>
      <c r="F58" s="485"/>
      <c r="G58" s="485"/>
      <c r="H58" s="485"/>
      <c r="I58" s="485"/>
      <c r="J58" s="485"/>
      <c r="K58" s="485"/>
      <c r="L58" s="485"/>
      <c r="M58" s="485"/>
      <c r="N58" s="485"/>
      <c r="O58" s="485"/>
      <c r="P58" s="485"/>
      <c r="Q58" s="485"/>
      <c r="R58" s="485"/>
      <c r="S58" s="485"/>
      <c r="T58" s="485"/>
      <c r="U58" s="485"/>
    </row>
    <row r="59" spans="2:21" s="483" customFormat="1" x14ac:dyDescent="0.25">
      <c r="B59" s="485"/>
      <c r="C59" s="485"/>
      <c r="D59" s="485"/>
      <c r="E59" s="485"/>
      <c r="F59" s="485"/>
      <c r="G59" s="485"/>
      <c r="H59" s="485"/>
      <c r="I59" s="485"/>
      <c r="J59" s="485"/>
      <c r="K59" s="485"/>
      <c r="L59" s="485"/>
      <c r="M59" s="485"/>
      <c r="N59" s="485"/>
      <c r="O59" s="485"/>
      <c r="P59" s="485"/>
      <c r="Q59" s="485"/>
      <c r="R59" s="485"/>
      <c r="S59" s="485"/>
      <c r="T59" s="485"/>
      <c r="U59" s="485"/>
    </row>
    <row r="60" spans="2:21" s="483" customFormat="1" x14ac:dyDescent="0.25">
      <c r="B60" s="485"/>
      <c r="C60" s="485"/>
      <c r="D60" s="485"/>
      <c r="E60" s="485"/>
      <c r="F60" s="485"/>
      <c r="G60" s="485"/>
      <c r="H60" s="485"/>
      <c r="I60" s="485"/>
      <c r="J60" s="485"/>
      <c r="K60" s="485"/>
      <c r="L60" s="485"/>
      <c r="M60" s="485"/>
      <c r="N60" s="485"/>
      <c r="O60" s="485"/>
      <c r="P60" s="485"/>
      <c r="Q60" s="485"/>
      <c r="R60" s="485"/>
      <c r="S60" s="485"/>
      <c r="T60" s="485"/>
      <c r="U60" s="485"/>
    </row>
    <row r="61" spans="2:21" s="483" customFormat="1" x14ac:dyDescent="0.25">
      <c r="B61" s="485"/>
      <c r="C61" s="485"/>
      <c r="D61" s="485"/>
      <c r="E61" s="485"/>
      <c r="F61" s="485"/>
      <c r="G61" s="485"/>
      <c r="H61" s="485"/>
      <c r="I61" s="485"/>
      <c r="J61" s="485"/>
      <c r="K61" s="485"/>
      <c r="L61" s="485"/>
      <c r="M61" s="485"/>
      <c r="N61" s="485"/>
      <c r="O61" s="485"/>
      <c r="P61" s="485"/>
      <c r="Q61" s="485"/>
      <c r="R61" s="485"/>
      <c r="S61" s="485"/>
      <c r="T61" s="485"/>
      <c r="U61" s="485"/>
    </row>
    <row r="62" spans="2:21" s="483" customFormat="1" x14ac:dyDescent="0.25">
      <c r="B62" s="485"/>
      <c r="C62" s="485"/>
      <c r="D62" s="485"/>
      <c r="E62" s="485"/>
      <c r="F62" s="485"/>
      <c r="G62" s="485"/>
      <c r="H62" s="485"/>
      <c r="I62" s="485"/>
      <c r="J62" s="485"/>
      <c r="K62" s="485"/>
      <c r="L62" s="485"/>
      <c r="M62" s="485"/>
      <c r="N62" s="485"/>
      <c r="O62" s="485"/>
      <c r="P62" s="485"/>
      <c r="Q62" s="485"/>
      <c r="R62" s="485"/>
      <c r="S62" s="485"/>
      <c r="T62" s="485"/>
      <c r="U62" s="485"/>
    </row>
    <row r="63" spans="2:21" s="483" customFormat="1" x14ac:dyDescent="0.25">
      <c r="B63" s="485"/>
      <c r="C63" s="485"/>
      <c r="D63" s="485"/>
      <c r="E63" s="485"/>
      <c r="F63" s="485"/>
      <c r="G63" s="485"/>
      <c r="H63" s="485"/>
      <c r="I63" s="485"/>
      <c r="J63" s="485"/>
      <c r="K63" s="485"/>
      <c r="L63" s="485"/>
      <c r="M63" s="485"/>
      <c r="N63" s="485"/>
      <c r="O63" s="485"/>
      <c r="P63" s="485"/>
      <c r="Q63" s="485"/>
      <c r="R63" s="485"/>
      <c r="S63" s="485"/>
      <c r="T63" s="485"/>
      <c r="U63" s="485"/>
    </row>
    <row r="64" spans="2:21" s="483" customFormat="1" x14ac:dyDescent="0.25">
      <c r="B64" s="485"/>
      <c r="C64" s="485"/>
      <c r="D64" s="485"/>
      <c r="E64" s="485"/>
      <c r="F64" s="485"/>
      <c r="G64" s="485"/>
      <c r="H64" s="485"/>
      <c r="I64" s="485"/>
      <c r="J64" s="485"/>
      <c r="K64" s="485"/>
      <c r="L64" s="485"/>
      <c r="M64" s="485"/>
      <c r="N64" s="485"/>
      <c r="O64" s="485"/>
      <c r="P64" s="485"/>
      <c r="Q64" s="485"/>
      <c r="R64" s="485"/>
      <c r="S64" s="485"/>
      <c r="T64" s="485"/>
      <c r="U64" s="485"/>
    </row>
    <row r="65" spans="2:21" s="483" customFormat="1" x14ac:dyDescent="0.25">
      <c r="B65" s="485"/>
      <c r="C65" s="485"/>
      <c r="D65" s="485"/>
      <c r="E65" s="485"/>
      <c r="F65" s="485"/>
      <c r="G65" s="485"/>
      <c r="H65" s="485"/>
      <c r="I65" s="485"/>
      <c r="J65" s="485"/>
      <c r="K65" s="485"/>
      <c r="L65" s="485"/>
      <c r="M65" s="485"/>
      <c r="N65" s="485"/>
      <c r="O65" s="485"/>
      <c r="P65" s="485"/>
      <c r="Q65" s="485"/>
      <c r="R65" s="485"/>
      <c r="S65" s="485"/>
      <c r="T65" s="485"/>
      <c r="U65" s="485"/>
    </row>
    <row r="66" spans="2:21" s="483" customFormat="1" x14ac:dyDescent="0.25">
      <c r="B66" s="485"/>
      <c r="C66" s="485"/>
      <c r="D66" s="485"/>
      <c r="E66" s="485"/>
      <c r="F66" s="485"/>
      <c r="G66" s="485"/>
      <c r="H66" s="485"/>
      <c r="I66" s="485"/>
      <c r="J66" s="485"/>
      <c r="K66" s="485"/>
      <c r="L66" s="485"/>
      <c r="M66" s="485"/>
      <c r="N66" s="485"/>
      <c r="O66" s="485"/>
      <c r="P66" s="485"/>
      <c r="Q66" s="485"/>
      <c r="R66" s="485"/>
      <c r="S66" s="485"/>
      <c r="T66" s="485"/>
      <c r="U66" s="485"/>
    </row>
    <row r="67" spans="2:21" s="483" customFormat="1" x14ac:dyDescent="0.25">
      <c r="J67" s="481"/>
      <c r="K67" s="481"/>
      <c r="L67" s="481"/>
      <c r="M67" s="481"/>
      <c r="N67" s="481"/>
      <c r="O67" s="481"/>
      <c r="P67" s="485"/>
      <c r="Q67" s="485"/>
      <c r="R67" s="485"/>
      <c r="S67" s="485"/>
      <c r="T67" s="485"/>
      <c r="U67" s="485"/>
    </row>
  </sheetData>
  <mergeCells count="55">
    <mergeCell ref="B1:P1"/>
    <mergeCell ref="B2:P2"/>
    <mergeCell ref="B4:F4"/>
    <mergeCell ref="F6:I6"/>
    <mergeCell ref="K6:N6"/>
    <mergeCell ref="P6:P7"/>
    <mergeCell ref="B8:B10"/>
    <mergeCell ref="C8:C9"/>
    <mergeCell ref="F8:I8"/>
    <mergeCell ref="K8:N8"/>
    <mergeCell ref="R8:U8"/>
    <mergeCell ref="F9:I9"/>
    <mergeCell ref="K9:N9"/>
    <mergeCell ref="R9:U9"/>
    <mergeCell ref="F10:I10"/>
    <mergeCell ref="K10:N10"/>
    <mergeCell ref="R10:U10"/>
    <mergeCell ref="R6:U6"/>
    <mergeCell ref="C7:D7"/>
    <mergeCell ref="F7:I7"/>
    <mergeCell ref="K7:N7"/>
    <mergeCell ref="R7:U7"/>
    <mergeCell ref="K16:N16"/>
    <mergeCell ref="R16:U16"/>
    <mergeCell ref="F17:I17"/>
    <mergeCell ref="K17:N17"/>
    <mergeCell ref="B11:D11"/>
    <mergeCell ref="F11:I11"/>
    <mergeCell ref="K11:N11"/>
    <mergeCell ref="R11:U11"/>
    <mergeCell ref="B13:D13"/>
    <mergeCell ref="F13:I13"/>
    <mergeCell ref="K13:N13"/>
    <mergeCell ref="R13:U13"/>
    <mergeCell ref="B25:P25"/>
    <mergeCell ref="R17:U17"/>
    <mergeCell ref="B18:D18"/>
    <mergeCell ref="F18:I18"/>
    <mergeCell ref="K18:N18"/>
    <mergeCell ref="R18:U18"/>
    <mergeCell ref="B19:D19"/>
    <mergeCell ref="F19:I19"/>
    <mergeCell ref="K19:N19"/>
    <mergeCell ref="R19:U19"/>
    <mergeCell ref="B15:B17"/>
    <mergeCell ref="C15:C16"/>
    <mergeCell ref="F15:I15"/>
    <mergeCell ref="K15:N15"/>
    <mergeCell ref="R15:U15"/>
    <mergeCell ref="F16:I16"/>
    <mergeCell ref="F20:I20"/>
    <mergeCell ref="B21:D21"/>
    <mergeCell ref="F21:I21"/>
    <mergeCell ref="B23:P23"/>
    <mergeCell ref="B24:P24"/>
  </mergeCells>
  <pageMargins left="0.7" right="0.7" top="0.75" bottom="0.75" header="0.3" footer="0.3"/>
  <pageSetup paperSize="9" scale="3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workbookViewId="0">
      <selection activeCell="B1" sqref="B1:G30"/>
    </sheetView>
  </sheetViews>
  <sheetFormatPr baseColWidth="10" defaultRowHeight="15" x14ac:dyDescent="0.25"/>
  <cols>
    <col min="1" max="1" width="1.7109375" style="90" customWidth="1"/>
    <col min="2" max="2" width="45.7109375" style="90" customWidth="1"/>
    <col min="3" max="4" width="16.42578125" style="90" bestFit="1" customWidth="1"/>
    <col min="5" max="5" width="3.42578125" style="90" customWidth="1"/>
    <col min="6" max="6" width="15.7109375" style="90" customWidth="1"/>
    <col min="7" max="7" width="45.7109375" style="90" customWidth="1"/>
    <col min="8" max="8" width="0" style="90" hidden="1" customWidth="1"/>
    <col min="9" max="256" width="11.42578125" style="90"/>
    <col min="257" max="257" width="1.7109375" style="90" customWidth="1"/>
    <col min="258" max="258" width="45.7109375" style="90" customWidth="1"/>
    <col min="259" max="260" width="16.42578125" style="90" bestFit="1" customWidth="1"/>
    <col min="261" max="261" width="3.42578125" style="90" customWidth="1"/>
    <col min="262" max="262" width="15.7109375" style="90" customWidth="1"/>
    <col min="263" max="263" width="45.7109375" style="90" customWidth="1"/>
    <col min="264" max="264" width="0" style="90" hidden="1" customWidth="1"/>
    <col min="265" max="512" width="11.42578125" style="90"/>
    <col min="513" max="513" width="1.7109375" style="90" customWidth="1"/>
    <col min="514" max="514" width="45.7109375" style="90" customWidth="1"/>
    <col min="515" max="516" width="16.42578125" style="90" bestFit="1" customWidth="1"/>
    <col min="517" max="517" width="3.42578125" style="90" customWidth="1"/>
    <col min="518" max="518" width="15.7109375" style="90" customWidth="1"/>
    <col min="519" max="519" width="45.7109375" style="90" customWidth="1"/>
    <col min="520" max="520" width="0" style="90" hidden="1" customWidth="1"/>
    <col min="521" max="768" width="11.42578125" style="90"/>
    <col min="769" max="769" width="1.7109375" style="90" customWidth="1"/>
    <col min="770" max="770" width="45.7109375" style="90" customWidth="1"/>
    <col min="771" max="772" width="16.42578125" style="90" bestFit="1" customWidth="1"/>
    <col min="773" max="773" width="3.42578125" style="90" customWidth="1"/>
    <col min="774" max="774" width="15.7109375" style="90" customWidth="1"/>
    <col min="775" max="775" width="45.7109375" style="90" customWidth="1"/>
    <col min="776" max="776" width="0" style="90" hidden="1" customWidth="1"/>
    <col min="777" max="1024" width="11.42578125" style="90"/>
    <col min="1025" max="1025" width="1.7109375" style="90" customWidth="1"/>
    <col min="1026" max="1026" width="45.7109375" style="90" customWidth="1"/>
    <col min="1027" max="1028" width="16.42578125" style="90" bestFit="1" customWidth="1"/>
    <col min="1029" max="1029" width="3.42578125" style="90" customWidth="1"/>
    <col min="1030" max="1030" width="15.7109375" style="90" customWidth="1"/>
    <col min="1031" max="1031" width="45.7109375" style="90" customWidth="1"/>
    <col min="1032" max="1032" width="0" style="90" hidden="1" customWidth="1"/>
    <col min="1033" max="1280" width="11.42578125" style="90"/>
    <col min="1281" max="1281" width="1.7109375" style="90" customWidth="1"/>
    <col min="1282" max="1282" width="45.7109375" style="90" customWidth="1"/>
    <col min="1283" max="1284" width="16.42578125" style="90" bestFit="1" customWidth="1"/>
    <col min="1285" max="1285" width="3.42578125" style="90" customWidth="1"/>
    <col min="1286" max="1286" width="15.7109375" style="90" customWidth="1"/>
    <col min="1287" max="1287" width="45.7109375" style="90" customWidth="1"/>
    <col min="1288" max="1288" width="0" style="90" hidden="1" customWidth="1"/>
    <col min="1289" max="1536" width="11.42578125" style="90"/>
    <col min="1537" max="1537" width="1.7109375" style="90" customWidth="1"/>
    <col min="1538" max="1538" width="45.7109375" style="90" customWidth="1"/>
    <col min="1539" max="1540" width="16.42578125" style="90" bestFit="1" customWidth="1"/>
    <col min="1541" max="1541" width="3.42578125" style="90" customWidth="1"/>
    <col min="1542" max="1542" width="15.7109375" style="90" customWidth="1"/>
    <col min="1543" max="1543" width="45.7109375" style="90" customWidth="1"/>
    <col min="1544" max="1544" width="0" style="90" hidden="1" customWidth="1"/>
    <col min="1545" max="1792" width="11.42578125" style="90"/>
    <col min="1793" max="1793" width="1.7109375" style="90" customWidth="1"/>
    <col min="1794" max="1794" width="45.7109375" style="90" customWidth="1"/>
    <col min="1795" max="1796" width="16.42578125" style="90" bestFit="1" customWidth="1"/>
    <col min="1797" max="1797" width="3.42578125" style="90" customWidth="1"/>
    <col min="1798" max="1798" width="15.7109375" style="90" customWidth="1"/>
    <col min="1799" max="1799" width="45.7109375" style="90" customWidth="1"/>
    <col min="1800" max="1800" width="0" style="90" hidden="1" customWidth="1"/>
    <col min="1801" max="2048" width="11.42578125" style="90"/>
    <col min="2049" max="2049" width="1.7109375" style="90" customWidth="1"/>
    <col min="2050" max="2050" width="45.7109375" style="90" customWidth="1"/>
    <col min="2051" max="2052" width="16.42578125" style="90" bestFit="1" customWidth="1"/>
    <col min="2053" max="2053" width="3.42578125" style="90" customWidth="1"/>
    <col min="2054" max="2054" width="15.7109375" style="90" customWidth="1"/>
    <col min="2055" max="2055" width="45.7109375" style="90" customWidth="1"/>
    <col min="2056" max="2056" width="0" style="90" hidden="1" customWidth="1"/>
    <col min="2057" max="2304" width="11.42578125" style="90"/>
    <col min="2305" max="2305" width="1.7109375" style="90" customWidth="1"/>
    <col min="2306" max="2306" width="45.7109375" style="90" customWidth="1"/>
    <col min="2307" max="2308" width="16.42578125" style="90" bestFit="1" customWidth="1"/>
    <col min="2309" max="2309" width="3.42578125" style="90" customWidth="1"/>
    <col min="2310" max="2310" width="15.7109375" style="90" customWidth="1"/>
    <col min="2311" max="2311" width="45.7109375" style="90" customWidth="1"/>
    <col min="2312" max="2312" width="0" style="90" hidden="1" customWidth="1"/>
    <col min="2313" max="2560" width="11.42578125" style="90"/>
    <col min="2561" max="2561" width="1.7109375" style="90" customWidth="1"/>
    <col min="2562" max="2562" width="45.7109375" style="90" customWidth="1"/>
    <col min="2563" max="2564" width="16.42578125" style="90" bestFit="1" customWidth="1"/>
    <col min="2565" max="2565" width="3.42578125" style="90" customWidth="1"/>
    <col min="2566" max="2566" width="15.7109375" style="90" customWidth="1"/>
    <col min="2567" max="2567" width="45.7109375" style="90" customWidth="1"/>
    <col min="2568" max="2568" width="0" style="90" hidden="1" customWidth="1"/>
    <col min="2569" max="2816" width="11.42578125" style="90"/>
    <col min="2817" max="2817" width="1.7109375" style="90" customWidth="1"/>
    <col min="2818" max="2818" width="45.7109375" style="90" customWidth="1"/>
    <col min="2819" max="2820" width="16.42578125" style="90" bestFit="1" customWidth="1"/>
    <col min="2821" max="2821" width="3.42578125" style="90" customWidth="1"/>
    <col min="2822" max="2822" width="15.7109375" style="90" customWidth="1"/>
    <col min="2823" max="2823" width="45.7109375" style="90" customWidth="1"/>
    <col min="2824" max="2824" width="0" style="90" hidden="1" customWidth="1"/>
    <col min="2825" max="3072" width="11.42578125" style="90"/>
    <col min="3073" max="3073" width="1.7109375" style="90" customWidth="1"/>
    <col min="3074" max="3074" width="45.7109375" style="90" customWidth="1"/>
    <col min="3075" max="3076" width="16.42578125" style="90" bestFit="1" customWidth="1"/>
    <col min="3077" max="3077" width="3.42578125" style="90" customWidth="1"/>
    <col min="3078" max="3078" width="15.7109375" style="90" customWidth="1"/>
    <col min="3079" max="3079" width="45.7109375" style="90" customWidth="1"/>
    <col min="3080" max="3080" width="0" style="90" hidden="1" customWidth="1"/>
    <col min="3081" max="3328" width="11.42578125" style="90"/>
    <col min="3329" max="3329" width="1.7109375" style="90" customWidth="1"/>
    <col min="3330" max="3330" width="45.7109375" style="90" customWidth="1"/>
    <col min="3331" max="3332" width="16.42578125" style="90" bestFit="1" customWidth="1"/>
    <col min="3333" max="3333" width="3.42578125" style="90" customWidth="1"/>
    <col min="3334" max="3334" width="15.7109375" style="90" customWidth="1"/>
    <col min="3335" max="3335" width="45.7109375" style="90" customWidth="1"/>
    <col min="3336" max="3336" width="0" style="90" hidden="1" customWidth="1"/>
    <col min="3337" max="3584" width="11.42578125" style="90"/>
    <col min="3585" max="3585" width="1.7109375" style="90" customWidth="1"/>
    <col min="3586" max="3586" width="45.7109375" style="90" customWidth="1"/>
    <col min="3587" max="3588" width="16.42578125" style="90" bestFit="1" customWidth="1"/>
    <col min="3589" max="3589" width="3.42578125" style="90" customWidth="1"/>
    <col min="3590" max="3590" width="15.7109375" style="90" customWidth="1"/>
    <col min="3591" max="3591" width="45.7109375" style="90" customWidth="1"/>
    <col min="3592" max="3592" width="0" style="90" hidden="1" customWidth="1"/>
    <col min="3593" max="3840" width="11.42578125" style="90"/>
    <col min="3841" max="3841" width="1.7109375" style="90" customWidth="1"/>
    <col min="3842" max="3842" width="45.7109375" style="90" customWidth="1"/>
    <col min="3843" max="3844" width="16.42578125" style="90" bestFit="1" customWidth="1"/>
    <col min="3845" max="3845" width="3.42578125" style="90" customWidth="1"/>
    <col min="3846" max="3846" width="15.7109375" style="90" customWidth="1"/>
    <col min="3847" max="3847" width="45.7109375" style="90" customWidth="1"/>
    <col min="3848" max="3848" width="0" style="90" hidden="1" customWidth="1"/>
    <col min="3849" max="4096" width="11.42578125" style="90"/>
    <col min="4097" max="4097" width="1.7109375" style="90" customWidth="1"/>
    <col min="4098" max="4098" width="45.7109375" style="90" customWidth="1"/>
    <col min="4099" max="4100" width="16.42578125" style="90" bestFit="1" customWidth="1"/>
    <col min="4101" max="4101" width="3.42578125" style="90" customWidth="1"/>
    <col min="4102" max="4102" width="15.7109375" style="90" customWidth="1"/>
    <col min="4103" max="4103" width="45.7109375" style="90" customWidth="1"/>
    <col min="4104" max="4104" width="0" style="90" hidden="1" customWidth="1"/>
    <col min="4105" max="4352" width="11.42578125" style="90"/>
    <col min="4353" max="4353" width="1.7109375" style="90" customWidth="1"/>
    <col min="4354" max="4354" width="45.7109375" style="90" customWidth="1"/>
    <col min="4355" max="4356" width="16.42578125" style="90" bestFit="1" customWidth="1"/>
    <col min="4357" max="4357" width="3.42578125" style="90" customWidth="1"/>
    <col min="4358" max="4358" width="15.7109375" style="90" customWidth="1"/>
    <col min="4359" max="4359" width="45.7109375" style="90" customWidth="1"/>
    <col min="4360" max="4360" width="0" style="90" hidden="1" customWidth="1"/>
    <col min="4361" max="4608" width="11.42578125" style="90"/>
    <col min="4609" max="4609" width="1.7109375" style="90" customWidth="1"/>
    <col min="4610" max="4610" width="45.7109375" style="90" customWidth="1"/>
    <col min="4611" max="4612" width="16.42578125" style="90" bestFit="1" customWidth="1"/>
    <col min="4613" max="4613" width="3.42578125" style="90" customWidth="1"/>
    <col min="4614" max="4614" width="15.7109375" style="90" customWidth="1"/>
    <col min="4615" max="4615" width="45.7109375" style="90" customWidth="1"/>
    <col min="4616" max="4616" width="0" style="90" hidden="1" customWidth="1"/>
    <col min="4617" max="4864" width="11.42578125" style="90"/>
    <col min="4865" max="4865" width="1.7109375" style="90" customWidth="1"/>
    <col min="4866" max="4866" width="45.7109375" style="90" customWidth="1"/>
    <col min="4867" max="4868" width="16.42578125" style="90" bestFit="1" customWidth="1"/>
    <col min="4869" max="4869" width="3.42578125" style="90" customWidth="1"/>
    <col min="4870" max="4870" width="15.7109375" style="90" customWidth="1"/>
    <col min="4871" max="4871" width="45.7109375" style="90" customWidth="1"/>
    <col min="4872" max="4872" width="0" style="90" hidden="1" customWidth="1"/>
    <col min="4873" max="5120" width="11.42578125" style="90"/>
    <col min="5121" max="5121" width="1.7109375" style="90" customWidth="1"/>
    <col min="5122" max="5122" width="45.7109375" style="90" customWidth="1"/>
    <col min="5123" max="5124" width="16.42578125" style="90" bestFit="1" customWidth="1"/>
    <col min="5125" max="5125" width="3.42578125" style="90" customWidth="1"/>
    <col min="5126" max="5126" width="15.7109375" style="90" customWidth="1"/>
    <col min="5127" max="5127" width="45.7109375" style="90" customWidth="1"/>
    <col min="5128" max="5128" width="0" style="90" hidden="1" customWidth="1"/>
    <col min="5129" max="5376" width="11.42578125" style="90"/>
    <col min="5377" max="5377" width="1.7109375" style="90" customWidth="1"/>
    <col min="5378" max="5378" width="45.7109375" style="90" customWidth="1"/>
    <col min="5379" max="5380" width="16.42578125" style="90" bestFit="1" customWidth="1"/>
    <col min="5381" max="5381" width="3.42578125" style="90" customWidth="1"/>
    <col min="5382" max="5382" width="15.7109375" style="90" customWidth="1"/>
    <col min="5383" max="5383" width="45.7109375" style="90" customWidth="1"/>
    <col min="5384" max="5384" width="0" style="90" hidden="1" customWidth="1"/>
    <col min="5385" max="5632" width="11.42578125" style="90"/>
    <col min="5633" max="5633" width="1.7109375" style="90" customWidth="1"/>
    <col min="5634" max="5634" width="45.7109375" style="90" customWidth="1"/>
    <col min="5635" max="5636" width="16.42578125" style="90" bestFit="1" customWidth="1"/>
    <col min="5637" max="5637" width="3.42578125" style="90" customWidth="1"/>
    <col min="5638" max="5638" width="15.7109375" style="90" customWidth="1"/>
    <col min="5639" max="5639" width="45.7109375" style="90" customWidth="1"/>
    <col min="5640" max="5640" width="0" style="90" hidden="1" customWidth="1"/>
    <col min="5641" max="5888" width="11.42578125" style="90"/>
    <col min="5889" max="5889" width="1.7109375" style="90" customWidth="1"/>
    <col min="5890" max="5890" width="45.7109375" style="90" customWidth="1"/>
    <col min="5891" max="5892" width="16.42578125" style="90" bestFit="1" customWidth="1"/>
    <col min="5893" max="5893" width="3.42578125" style="90" customWidth="1"/>
    <col min="5894" max="5894" width="15.7109375" style="90" customWidth="1"/>
    <col min="5895" max="5895" width="45.7109375" style="90" customWidth="1"/>
    <col min="5896" max="5896" width="0" style="90" hidden="1" customWidth="1"/>
    <col min="5897" max="6144" width="11.42578125" style="90"/>
    <col min="6145" max="6145" width="1.7109375" style="90" customWidth="1"/>
    <col min="6146" max="6146" width="45.7109375" style="90" customWidth="1"/>
    <col min="6147" max="6148" width="16.42578125" style="90" bestFit="1" customWidth="1"/>
    <col min="6149" max="6149" width="3.42578125" style="90" customWidth="1"/>
    <col min="6150" max="6150" width="15.7109375" style="90" customWidth="1"/>
    <col min="6151" max="6151" width="45.7109375" style="90" customWidth="1"/>
    <col min="6152" max="6152" width="0" style="90" hidden="1" customWidth="1"/>
    <col min="6153" max="6400" width="11.42578125" style="90"/>
    <col min="6401" max="6401" width="1.7109375" style="90" customWidth="1"/>
    <col min="6402" max="6402" width="45.7109375" style="90" customWidth="1"/>
    <col min="6403" max="6404" width="16.42578125" style="90" bestFit="1" customWidth="1"/>
    <col min="6405" max="6405" width="3.42578125" style="90" customWidth="1"/>
    <col min="6406" max="6406" width="15.7109375" style="90" customWidth="1"/>
    <col min="6407" max="6407" width="45.7109375" style="90" customWidth="1"/>
    <col min="6408" max="6408" width="0" style="90" hidden="1" customWidth="1"/>
    <col min="6409" max="6656" width="11.42578125" style="90"/>
    <col min="6657" max="6657" width="1.7109375" style="90" customWidth="1"/>
    <col min="6658" max="6658" width="45.7109375" style="90" customWidth="1"/>
    <col min="6659" max="6660" width="16.42578125" style="90" bestFit="1" customWidth="1"/>
    <col min="6661" max="6661" width="3.42578125" style="90" customWidth="1"/>
    <col min="6662" max="6662" width="15.7109375" style="90" customWidth="1"/>
    <col min="6663" max="6663" width="45.7109375" style="90" customWidth="1"/>
    <col min="6664" max="6664" width="0" style="90" hidden="1" customWidth="1"/>
    <col min="6665" max="6912" width="11.42578125" style="90"/>
    <col min="6913" max="6913" width="1.7109375" style="90" customWidth="1"/>
    <col min="6914" max="6914" width="45.7109375" style="90" customWidth="1"/>
    <col min="6915" max="6916" width="16.42578125" style="90" bestFit="1" customWidth="1"/>
    <col min="6917" max="6917" width="3.42578125" style="90" customWidth="1"/>
    <col min="6918" max="6918" width="15.7109375" style="90" customWidth="1"/>
    <col min="6919" max="6919" width="45.7109375" style="90" customWidth="1"/>
    <col min="6920" max="6920" width="0" style="90" hidden="1" customWidth="1"/>
    <col min="6921" max="7168" width="11.42578125" style="90"/>
    <col min="7169" max="7169" width="1.7109375" style="90" customWidth="1"/>
    <col min="7170" max="7170" width="45.7109375" style="90" customWidth="1"/>
    <col min="7171" max="7172" width="16.42578125" style="90" bestFit="1" customWidth="1"/>
    <col min="7173" max="7173" width="3.42578125" style="90" customWidth="1"/>
    <col min="7174" max="7174" width="15.7109375" style="90" customWidth="1"/>
    <col min="7175" max="7175" width="45.7109375" style="90" customWidth="1"/>
    <col min="7176" max="7176" width="0" style="90" hidden="1" customWidth="1"/>
    <col min="7177" max="7424" width="11.42578125" style="90"/>
    <col min="7425" max="7425" width="1.7109375" style="90" customWidth="1"/>
    <col min="7426" max="7426" width="45.7109375" style="90" customWidth="1"/>
    <col min="7427" max="7428" width="16.42578125" style="90" bestFit="1" customWidth="1"/>
    <col min="7429" max="7429" width="3.42578125" style="90" customWidth="1"/>
    <col min="7430" max="7430" width="15.7109375" style="90" customWidth="1"/>
    <col min="7431" max="7431" width="45.7109375" style="90" customWidth="1"/>
    <col min="7432" max="7432" width="0" style="90" hidden="1" customWidth="1"/>
    <col min="7433" max="7680" width="11.42578125" style="90"/>
    <col min="7681" max="7681" width="1.7109375" style="90" customWidth="1"/>
    <col min="7682" max="7682" width="45.7109375" style="90" customWidth="1"/>
    <col min="7683" max="7684" width="16.42578125" style="90" bestFit="1" customWidth="1"/>
    <col min="7685" max="7685" width="3.42578125" style="90" customWidth="1"/>
    <col min="7686" max="7686" width="15.7109375" style="90" customWidth="1"/>
    <col min="7687" max="7687" width="45.7109375" style="90" customWidth="1"/>
    <col min="7688" max="7688" width="0" style="90" hidden="1" customWidth="1"/>
    <col min="7689" max="7936" width="11.42578125" style="90"/>
    <col min="7937" max="7937" width="1.7109375" style="90" customWidth="1"/>
    <col min="7938" max="7938" width="45.7109375" style="90" customWidth="1"/>
    <col min="7939" max="7940" width="16.42578125" style="90" bestFit="1" customWidth="1"/>
    <col min="7941" max="7941" width="3.42578125" style="90" customWidth="1"/>
    <col min="7942" max="7942" width="15.7109375" style="90" customWidth="1"/>
    <col min="7943" max="7943" width="45.7109375" style="90" customWidth="1"/>
    <col min="7944" max="7944" width="0" style="90" hidden="1" customWidth="1"/>
    <col min="7945" max="8192" width="11.42578125" style="90"/>
    <col min="8193" max="8193" width="1.7109375" style="90" customWidth="1"/>
    <col min="8194" max="8194" width="45.7109375" style="90" customWidth="1"/>
    <col min="8195" max="8196" width="16.42578125" style="90" bestFit="1" customWidth="1"/>
    <col min="8197" max="8197" width="3.42578125" style="90" customWidth="1"/>
    <col min="8198" max="8198" width="15.7109375" style="90" customWidth="1"/>
    <col min="8199" max="8199" width="45.7109375" style="90" customWidth="1"/>
    <col min="8200" max="8200" width="0" style="90" hidden="1" customWidth="1"/>
    <col min="8201" max="8448" width="11.42578125" style="90"/>
    <col min="8449" max="8449" width="1.7109375" style="90" customWidth="1"/>
    <col min="8450" max="8450" width="45.7109375" style="90" customWidth="1"/>
    <col min="8451" max="8452" width="16.42578125" style="90" bestFit="1" customWidth="1"/>
    <col min="8453" max="8453" width="3.42578125" style="90" customWidth="1"/>
    <col min="8454" max="8454" width="15.7109375" style="90" customWidth="1"/>
    <col min="8455" max="8455" width="45.7109375" style="90" customWidth="1"/>
    <col min="8456" max="8456" width="0" style="90" hidden="1" customWidth="1"/>
    <col min="8457" max="8704" width="11.42578125" style="90"/>
    <col min="8705" max="8705" width="1.7109375" style="90" customWidth="1"/>
    <col min="8706" max="8706" width="45.7109375" style="90" customWidth="1"/>
    <col min="8707" max="8708" width="16.42578125" style="90" bestFit="1" customWidth="1"/>
    <col min="8709" max="8709" width="3.42578125" style="90" customWidth="1"/>
    <col min="8710" max="8710" width="15.7109375" style="90" customWidth="1"/>
    <col min="8711" max="8711" width="45.7109375" style="90" customWidth="1"/>
    <col min="8712" max="8712" width="0" style="90" hidden="1" customWidth="1"/>
    <col min="8713" max="8960" width="11.42578125" style="90"/>
    <col min="8961" max="8961" width="1.7109375" style="90" customWidth="1"/>
    <col min="8962" max="8962" width="45.7109375" style="90" customWidth="1"/>
    <col min="8963" max="8964" width="16.42578125" style="90" bestFit="1" customWidth="1"/>
    <col min="8965" max="8965" width="3.42578125" style="90" customWidth="1"/>
    <col min="8966" max="8966" width="15.7109375" style="90" customWidth="1"/>
    <col min="8967" max="8967" width="45.7109375" style="90" customWidth="1"/>
    <col min="8968" max="8968" width="0" style="90" hidden="1" customWidth="1"/>
    <col min="8969" max="9216" width="11.42578125" style="90"/>
    <col min="9217" max="9217" width="1.7109375" style="90" customWidth="1"/>
    <col min="9218" max="9218" width="45.7109375" style="90" customWidth="1"/>
    <col min="9219" max="9220" width="16.42578125" style="90" bestFit="1" customWidth="1"/>
    <col min="9221" max="9221" width="3.42578125" style="90" customWidth="1"/>
    <col min="9222" max="9222" width="15.7109375" style="90" customWidth="1"/>
    <col min="9223" max="9223" width="45.7109375" style="90" customWidth="1"/>
    <col min="9224" max="9224" width="0" style="90" hidden="1" customWidth="1"/>
    <col min="9225" max="9472" width="11.42578125" style="90"/>
    <col min="9473" max="9473" width="1.7109375" style="90" customWidth="1"/>
    <col min="9474" max="9474" width="45.7109375" style="90" customWidth="1"/>
    <col min="9475" max="9476" width="16.42578125" style="90" bestFit="1" customWidth="1"/>
    <col min="9477" max="9477" width="3.42578125" style="90" customWidth="1"/>
    <col min="9478" max="9478" width="15.7109375" style="90" customWidth="1"/>
    <col min="9479" max="9479" width="45.7109375" style="90" customWidth="1"/>
    <col min="9480" max="9480" width="0" style="90" hidden="1" customWidth="1"/>
    <col min="9481" max="9728" width="11.42578125" style="90"/>
    <col min="9729" max="9729" width="1.7109375" style="90" customWidth="1"/>
    <col min="9730" max="9730" width="45.7109375" style="90" customWidth="1"/>
    <col min="9731" max="9732" width="16.42578125" style="90" bestFit="1" customWidth="1"/>
    <col min="9733" max="9733" width="3.42578125" style="90" customWidth="1"/>
    <col min="9734" max="9734" width="15.7109375" style="90" customWidth="1"/>
    <col min="9735" max="9735" width="45.7109375" style="90" customWidth="1"/>
    <col min="9736" max="9736" width="0" style="90" hidden="1" customWidth="1"/>
    <col min="9737" max="9984" width="11.42578125" style="90"/>
    <col min="9985" max="9985" width="1.7109375" style="90" customWidth="1"/>
    <col min="9986" max="9986" width="45.7109375" style="90" customWidth="1"/>
    <col min="9987" max="9988" width="16.42578125" style="90" bestFit="1" customWidth="1"/>
    <col min="9989" max="9989" width="3.42578125" style="90" customWidth="1"/>
    <col min="9990" max="9990" width="15.7109375" style="90" customWidth="1"/>
    <col min="9991" max="9991" width="45.7109375" style="90" customWidth="1"/>
    <col min="9992" max="9992" width="0" style="90" hidden="1" customWidth="1"/>
    <col min="9993" max="10240" width="11.42578125" style="90"/>
    <col min="10241" max="10241" width="1.7109375" style="90" customWidth="1"/>
    <col min="10242" max="10242" width="45.7109375" style="90" customWidth="1"/>
    <col min="10243" max="10244" width="16.42578125" style="90" bestFit="1" customWidth="1"/>
    <col min="10245" max="10245" width="3.42578125" style="90" customWidth="1"/>
    <col min="10246" max="10246" width="15.7109375" style="90" customWidth="1"/>
    <col min="10247" max="10247" width="45.7109375" style="90" customWidth="1"/>
    <col min="10248" max="10248" width="0" style="90" hidden="1" customWidth="1"/>
    <col min="10249" max="10496" width="11.42578125" style="90"/>
    <col min="10497" max="10497" width="1.7109375" style="90" customWidth="1"/>
    <col min="10498" max="10498" width="45.7109375" style="90" customWidth="1"/>
    <col min="10499" max="10500" width="16.42578125" style="90" bestFit="1" customWidth="1"/>
    <col min="10501" max="10501" width="3.42578125" style="90" customWidth="1"/>
    <col min="10502" max="10502" width="15.7109375" style="90" customWidth="1"/>
    <col min="10503" max="10503" width="45.7109375" style="90" customWidth="1"/>
    <col min="10504" max="10504" width="0" style="90" hidden="1" customWidth="1"/>
    <col min="10505" max="10752" width="11.42578125" style="90"/>
    <col min="10753" max="10753" width="1.7109375" style="90" customWidth="1"/>
    <col min="10754" max="10754" width="45.7109375" style="90" customWidth="1"/>
    <col min="10755" max="10756" width="16.42578125" style="90" bestFit="1" customWidth="1"/>
    <col min="10757" max="10757" width="3.42578125" style="90" customWidth="1"/>
    <col min="10758" max="10758" width="15.7109375" style="90" customWidth="1"/>
    <col min="10759" max="10759" width="45.7109375" style="90" customWidth="1"/>
    <col min="10760" max="10760" width="0" style="90" hidden="1" customWidth="1"/>
    <col min="10761" max="11008" width="11.42578125" style="90"/>
    <col min="11009" max="11009" width="1.7109375" style="90" customWidth="1"/>
    <col min="11010" max="11010" width="45.7109375" style="90" customWidth="1"/>
    <col min="11011" max="11012" width="16.42578125" style="90" bestFit="1" customWidth="1"/>
    <col min="11013" max="11013" width="3.42578125" style="90" customWidth="1"/>
    <col min="11014" max="11014" width="15.7109375" style="90" customWidth="1"/>
    <col min="11015" max="11015" width="45.7109375" style="90" customWidth="1"/>
    <col min="11016" max="11016" width="0" style="90" hidden="1" customWidth="1"/>
    <col min="11017" max="11264" width="11.42578125" style="90"/>
    <col min="11265" max="11265" width="1.7109375" style="90" customWidth="1"/>
    <col min="11266" max="11266" width="45.7109375" style="90" customWidth="1"/>
    <col min="11267" max="11268" width="16.42578125" style="90" bestFit="1" customWidth="1"/>
    <col min="11269" max="11269" width="3.42578125" style="90" customWidth="1"/>
    <col min="11270" max="11270" width="15.7109375" style="90" customWidth="1"/>
    <col min="11271" max="11271" width="45.7109375" style="90" customWidth="1"/>
    <col min="11272" max="11272" width="0" style="90" hidden="1" customWidth="1"/>
    <col min="11273" max="11520" width="11.42578125" style="90"/>
    <col min="11521" max="11521" width="1.7109375" style="90" customWidth="1"/>
    <col min="11522" max="11522" width="45.7109375" style="90" customWidth="1"/>
    <col min="11523" max="11524" width="16.42578125" style="90" bestFit="1" customWidth="1"/>
    <col min="11525" max="11525" width="3.42578125" style="90" customWidth="1"/>
    <col min="11526" max="11526" width="15.7109375" style="90" customWidth="1"/>
    <col min="11527" max="11527" width="45.7109375" style="90" customWidth="1"/>
    <col min="11528" max="11528" width="0" style="90" hidden="1" customWidth="1"/>
    <col min="11529" max="11776" width="11.42578125" style="90"/>
    <col min="11777" max="11777" width="1.7109375" style="90" customWidth="1"/>
    <col min="11778" max="11778" width="45.7109375" style="90" customWidth="1"/>
    <col min="11779" max="11780" width="16.42578125" style="90" bestFit="1" customWidth="1"/>
    <col min="11781" max="11781" width="3.42578125" style="90" customWidth="1"/>
    <col min="11782" max="11782" width="15.7109375" style="90" customWidth="1"/>
    <col min="11783" max="11783" width="45.7109375" style="90" customWidth="1"/>
    <col min="11784" max="11784" width="0" style="90" hidden="1" customWidth="1"/>
    <col min="11785" max="12032" width="11.42578125" style="90"/>
    <col min="12033" max="12033" width="1.7109375" style="90" customWidth="1"/>
    <col min="12034" max="12034" width="45.7109375" style="90" customWidth="1"/>
    <col min="12035" max="12036" width="16.42578125" style="90" bestFit="1" customWidth="1"/>
    <col min="12037" max="12037" width="3.42578125" style="90" customWidth="1"/>
    <col min="12038" max="12038" width="15.7109375" style="90" customWidth="1"/>
    <col min="12039" max="12039" width="45.7109375" style="90" customWidth="1"/>
    <col min="12040" max="12040" width="0" style="90" hidden="1" customWidth="1"/>
    <col min="12041" max="12288" width="11.42578125" style="90"/>
    <col min="12289" max="12289" width="1.7109375" style="90" customWidth="1"/>
    <col min="12290" max="12290" width="45.7109375" style="90" customWidth="1"/>
    <col min="12291" max="12292" width="16.42578125" style="90" bestFit="1" customWidth="1"/>
    <col min="12293" max="12293" width="3.42578125" style="90" customWidth="1"/>
    <col min="12294" max="12294" width="15.7109375" style="90" customWidth="1"/>
    <col min="12295" max="12295" width="45.7109375" style="90" customWidth="1"/>
    <col min="12296" max="12296" width="0" style="90" hidden="1" customWidth="1"/>
    <col min="12297" max="12544" width="11.42578125" style="90"/>
    <col min="12545" max="12545" width="1.7109375" style="90" customWidth="1"/>
    <col min="12546" max="12546" width="45.7109375" style="90" customWidth="1"/>
    <col min="12547" max="12548" width="16.42578125" style="90" bestFit="1" customWidth="1"/>
    <col min="12549" max="12549" width="3.42578125" style="90" customWidth="1"/>
    <col min="12550" max="12550" width="15.7109375" style="90" customWidth="1"/>
    <col min="12551" max="12551" width="45.7109375" style="90" customWidth="1"/>
    <col min="12552" max="12552" width="0" style="90" hidden="1" customWidth="1"/>
    <col min="12553" max="12800" width="11.42578125" style="90"/>
    <col min="12801" max="12801" width="1.7109375" style="90" customWidth="1"/>
    <col min="12802" max="12802" width="45.7109375" style="90" customWidth="1"/>
    <col min="12803" max="12804" width="16.42578125" style="90" bestFit="1" customWidth="1"/>
    <col min="12805" max="12805" width="3.42578125" style="90" customWidth="1"/>
    <col min="12806" max="12806" width="15.7109375" style="90" customWidth="1"/>
    <col min="12807" max="12807" width="45.7109375" style="90" customWidth="1"/>
    <col min="12808" max="12808" width="0" style="90" hidden="1" customWidth="1"/>
    <col min="12809" max="13056" width="11.42578125" style="90"/>
    <col min="13057" max="13057" width="1.7109375" style="90" customWidth="1"/>
    <col min="13058" max="13058" width="45.7109375" style="90" customWidth="1"/>
    <col min="13059" max="13060" width="16.42578125" style="90" bestFit="1" customWidth="1"/>
    <col min="13061" max="13061" width="3.42578125" style="90" customWidth="1"/>
    <col min="13062" max="13062" width="15.7109375" style="90" customWidth="1"/>
    <col min="13063" max="13063" width="45.7109375" style="90" customWidth="1"/>
    <col min="13064" max="13064" width="0" style="90" hidden="1" customWidth="1"/>
    <col min="13065" max="13312" width="11.42578125" style="90"/>
    <col min="13313" max="13313" width="1.7109375" style="90" customWidth="1"/>
    <col min="13314" max="13314" width="45.7109375" style="90" customWidth="1"/>
    <col min="13315" max="13316" width="16.42578125" style="90" bestFit="1" customWidth="1"/>
    <col min="13317" max="13317" width="3.42578125" style="90" customWidth="1"/>
    <col min="13318" max="13318" width="15.7109375" style="90" customWidth="1"/>
    <col min="13319" max="13319" width="45.7109375" style="90" customWidth="1"/>
    <col min="13320" max="13320" width="0" style="90" hidden="1" customWidth="1"/>
    <col min="13321" max="13568" width="11.42578125" style="90"/>
    <col min="13569" max="13569" width="1.7109375" style="90" customWidth="1"/>
    <col min="13570" max="13570" width="45.7109375" style="90" customWidth="1"/>
    <col min="13571" max="13572" width="16.42578125" style="90" bestFit="1" customWidth="1"/>
    <col min="13573" max="13573" width="3.42578125" style="90" customWidth="1"/>
    <col min="13574" max="13574" width="15.7109375" style="90" customWidth="1"/>
    <col min="13575" max="13575" width="45.7109375" style="90" customWidth="1"/>
    <col min="13576" max="13576" width="0" style="90" hidden="1" customWidth="1"/>
    <col min="13577" max="13824" width="11.42578125" style="90"/>
    <col min="13825" max="13825" width="1.7109375" style="90" customWidth="1"/>
    <col min="13826" max="13826" width="45.7109375" style="90" customWidth="1"/>
    <col min="13827" max="13828" width="16.42578125" style="90" bestFit="1" customWidth="1"/>
    <col min="13829" max="13829" width="3.42578125" style="90" customWidth="1"/>
    <col min="13830" max="13830" width="15.7109375" style="90" customWidth="1"/>
    <col min="13831" max="13831" width="45.7109375" style="90" customWidth="1"/>
    <col min="13832" max="13832" width="0" style="90" hidden="1" customWidth="1"/>
    <col min="13833" max="14080" width="11.42578125" style="90"/>
    <col min="14081" max="14081" width="1.7109375" style="90" customWidth="1"/>
    <col min="14082" max="14082" width="45.7109375" style="90" customWidth="1"/>
    <col min="14083" max="14084" width="16.42578125" style="90" bestFit="1" customWidth="1"/>
    <col min="14085" max="14085" width="3.42578125" style="90" customWidth="1"/>
    <col min="14086" max="14086" width="15.7109375" style="90" customWidth="1"/>
    <col min="14087" max="14087" width="45.7109375" style="90" customWidth="1"/>
    <col min="14088" max="14088" width="0" style="90" hidden="1" customWidth="1"/>
    <col min="14089" max="14336" width="11.42578125" style="90"/>
    <col min="14337" max="14337" width="1.7109375" style="90" customWidth="1"/>
    <col min="14338" max="14338" width="45.7109375" style="90" customWidth="1"/>
    <col min="14339" max="14340" width="16.42578125" style="90" bestFit="1" customWidth="1"/>
    <col min="14341" max="14341" width="3.42578125" style="90" customWidth="1"/>
    <col min="14342" max="14342" width="15.7109375" style="90" customWidth="1"/>
    <col min="14343" max="14343" width="45.7109375" style="90" customWidth="1"/>
    <col min="14344" max="14344" width="0" style="90" hidden="1" customWidth="1"/>
    <col min="14345" max="14592" width="11.42578125" style="90"/>
    <col min="14593" max="14593" width="1.7109375" style="90" customWidth="1"/>
    <col min="14594" max="14594" width="45.7109375" style="90" customWidth="1"/>
    <col min="14595" max="14596" width="16.42578125" style="90" bestFit="1" customWidth="1"/>
    <col min="14597" max="14597" width="3.42578125" style="90" customWidth="1"/>
    <col min="14598" max="14598" width="15.7109375" style="90" customWidth="1"/>
    <col min="14599" max="14599" width="45.7109375" style="90" customWidth="1"/>
    <col min="14600" max="14600" width="0" style="90" hidden="1" customWidth="1"/>
    <col min="14601" max="14848" width="11.42578125" style="90"/>
    <col min="14849" max="14849" width="1.7109375" style="90" customWidth="1"/>
    <col min="14850" max="14850" width="45.7109375" style="90" customWidth="1"/>
    <col min="14851" max="14852" width="16.42578125" style="90" bestFit="1" customWidth="1"/>
    <col min="14853" max="14853" width="3.42578125" style="90" customWidth="1"/>
    <col min="14854" max="14854" width="15.7109375" style="90" customWidth="1"/>
    <col min="14855" max="14855" width="45.7109375" style="90" customWidth="1"/>
    <col min="14856" max="14856" width="0" style="90" hidden="1" customWidth="1"/>
    <col min="14857" max="15104" width="11.42578125" style="90"/>
    <col min="15105" max="15105" width="1.7109375" style="90" customWidth="1"/>
    <col min="15106" max="15106" width="45.7109375" style="90" customWidth="1"/>
    <col min="15107" max="15108" width="16.42578125" style="90" bestFit="1" customWidth="1"/>
    <col min="15109" max="15109" width="3.42578125" style="90" customWidth="1"/>
    <col min="15110" max="15110" width="15.7109375" style="90" customWidth="1"/>
    <col min="15111" max="15111" width="45.7109375" style="90" customWidth="1"/>
    <col min="15112" max="15112" width="0" style="90" hidden="1" customWidth="1"/>
    <col min="15113" max="15360" width="11.42578125" style="90"/>
    <col min="15361" max="15361" width="1.7109375" style="90" customWidth="1"/>
    <col min="15362" max="15362" width="45.7109375" style="90" customWidth="1"/>
    <col min="15363" max="15364" width="16.42578125" style="90" bestFit="1" customWidth="1"/>
    <col min="15365" max="15365" width="3.42578125" style="90" customWidth="1"/>
    <col min="15366" max="15366" width="15.7109375" style="90" customWidth="1"/>
    <col min="15367" max="15367" width="45.7109375" style="90" customWidth="1"/>
    <col min="15368" max="15368" width="0" style="90" hidden="1" customWidth="1"/>
    <col min="15369" max="15616" width="11.42578125" style="90"/>
    <col min="15617" max="15617" width="1.7109375" style="90" customWidth="1"/>
    <col min="15618" max="15618" width="45.7109375" style="90" customWidth="1"/>
    <col min="15619" max="15620" width="16.42578125" style="90" bestFit="1" customWidth="1"/>
    <col min="15621" max="15621" width="3.42578125" style="90" customWidth="1"/>
    <col min="15622" max="15622" width="15.7109375" style="90" customWidth="1"/>
    <col min="15623" max="15623" width="45.7109375" style="90" customWidth="1"/>
    <col min="15624" max="15624" width="0" style="90" hidden="1" customWidth="1"/>
    <col min="15625" max="15872" width="11.42578125" style="90"/>
    <col min="15873" max="15873" width="1.7109375" style="90" customWidth="1"/>
    <col min="15874" max="15874" width="45.7109375" style="90" customWidth="1"/>
    <col min="15875" max="15876" width="16.42578125" style="90" bestFit="1" customWidth="1"/>
    <col min="15877" max="15877" width="3.42578125" style="90" customWidth="1"/>
    <col min="15878" max="15878" width="15.7109375" style="90" customWidth="1"/>
    <col min="15879" max="15879" width="45.7109375" style="90" customWidth="1"/>
    <col min="15880" max="15880" width="0" style="90" hidden="1" customWidth="1"/>
    <col min="15881" max="16128" width="11.42578125" style="90"/>
    <col min="16129" max="16129" width="1.7109375" style="90" customWidth="1"/>
    <col min="16130" max="16130" width="45.7109375" style="90" customWidth="1"/>
    <col min="16131" max="16132" width="16.42578125" style="90" bestFit="1" customWidth="1"/>
    <col min="16133" max="16133" width="3.42578125" style="90" customWidth="1"/>
    <col min="16134" max="16134" width="15.7109375" style="90" customWidth="1"/>
    <col min="16135" max="16135" width="45.7109375" style="90" customWidth="1"/>
    <col min="16136" max="16136" width="0" style="90" hidden="1" customWidth="1"/>
    <col min="16137" max="16384" width="11.42578125" style="90"/>
  </cols>
  <sheetData>
    <row r="1" spans="1:9" s="123" customFormat="1" ht="18" x14ac:dyDescent="0.25">
      <c r="A1" s="119"/>
      <c r="B1" s="120" t="s">
        <v>122</v>
      </c>
      <c r="C1" s="121"/>
      <c r="D1" s="121"/>
      <c r="E1" s="121"/>
      <c r="F1" s="122"/>
      <c r="G1" s="121"/>
    </row>
    <row r="2" spans="1:9" s="123" customFormat="1" ht="18" x14ac:dyDescent="0.25">
      <c r="A2" s="119"/>
      <c r="B2" s="120" t="s">
        <v>333</v>
      </c>
      <c r="C2" s="124"/>
      <c r="D2" s="124"/>
      <c r="E2" s="124"/>
      <c r="F2" s="125"/>
      <c r="G2" s="124"/>
    </row>
    <row r="3" spans="1:9" ht="18" x14ac:dyDescent="0.25">
      <c r="A3" s="126"/>
      <c r="B3" s="127"/>
      <c r="F3" s="128"/>
    </row>
    <row r="4" spans="1:9" x14ac:dyDescent="0.25">
      <c r="A4" s="126"/>
      <c r="B4" s="634" t="s">
        <v>1</v>
      </c>
      <c r="C4" s="634"/>
      <c r="D4" s="634"/>
      <c r="E4" s="634"/>
      <c r="F4" s="634"/>
      <c r="G4" s="634"/>
    </row>
    <row r="5" spans="1:9" ht="23.25" x14ac:dyDescent="0.25">
      <c r="A5" s="126"/>
      <c r="B5" s="129"/>
      <c r="C5" s="129"/>
      <c r="D5" s="129"/>
      <c r="E5" s="129"/>
      <c r="F5" s="130"/>
      <c r="G5" s="129"/>
    </row>
    <row r="6" spans="1:9" x14ac:dyDescent="0.25">
      <c r="A6" s="126"/>
      <c r="B6" s="131" t="s">
        <v>123</v>
      </c>
      <c r="C6" s="132"/>
      <c r="D6" s="132"/>
      <c r="E6" s="132"/>
      <c r="F6" s="133"/>
      <c r="G6" s="134"/>
    </row>
    <row r="7" spans="1:9" ht="18" x14ac:dyDescent="0.25">
      <c r="A7" s="126"/>
      <c r="B7" s="135"/>
      <c r="C7" s="134"/>
      <c r="D7" s="134"/>
      <c r="E7" s="134"/>
      <c r="F7" s="136"/>
      <c r="G7" s="134"/>
    </row>
    <row r="8" spans="1:9" x14ac:dyDescent="0.25">
      <c r="A8" s="126"/>
      <c r="B8" s="635" t="s">
        <v>124</v>
      </c>
      <c r="C8" s="635"/>
      <c r="D8" s="635"/>
      <c r="E8" s="137"/>
      <c r="F8" s="636" t="s">
        <v>125</v>
      </c>
      <c r="G8" s="637"/>
    </row>
    <row r="9" spans="1:9" x14ac:dyDescent="0.25">
      <c r="A9" s="126"/>
      <c r="B9" s="138"/>
      <c r="C9" s="638" t="s">
        <v>4</v>
      </c>
      <c r="D9" s="638"/>
      <c r="E9" s="137"/>
      <c r="F9" s="139" t="s">
        <v>4</v>
      </c>
      <c r="G9" s="140"/>
    </row>
    <row r="10" spans="1:9" x14ac:dyDescent="0.25">
      <c r="A10" s="126"/>
      <c r="B10" s="141"/>
      <c r="C10" s="142" t="s">
        <v>52</v>
      </c>
      <c r="D10" s="142" t="s">
        <v>53</v>
      </c>
      <c r="E10" s="143"/>
      <c r="F10" s="144"/>
      <c r="G10" s="140"/>
      <c r="H10" s="145"/>
      <c r="I10" s="145"/>
    </row>
    <row r="11" spans="1:9" x14ac:dyDescent="0.25">
      <c r="A11" s="126"/>
      <c r="B11" s="146" t="s">
        <v>6</v>
      </c>
      <c r="C11" s="147">
        <f>'tableau 3'!C29</f>
        <v>24690556</v>
      </c>
      <c r="D11" s="147">
        <f>'tableau 3'!D29</f>
        <v>24690556</v>
      </c>
      <c r="E11" s="134"/>
      <c r="F11" s="148"/>
      <c r="G11" s="149" t="s">
        <v>85</v>
      </c>
    </row>
    <row r="12" spans="1:9" x14ac:dyDescent="0.3">
      <c r="A12" s="126"/>
      <c r="B12" s="18" t="s">
        <v>126</v>
      </c>
      <c r="C12" s="150">
        <f>'[1]tableau 2'!$C$12+'[2]tableau 2'!$C$12+'[3]tableau 2'!$C$12+'[4]tableau 2'!$C$12+'[5]tableau 2'!$C$12</f>
        <v>0</v>
      </c>
      <c r="D12" s="150">
        <v>7106503</v>
      </c>
      <c r="E12" s="134"/>
      <c r="F12" s="150">
        <f>'[1]tableau 2'!$F$12+'[2]tableau 2'!$F$12+'[3]tableau 2'!$F$12+'[4]tableau 2'!$F$12+'[5]tableau 2'!$F$12</f>
        <v>25881270</v>
      </c>
      <c r="G12" s="151" t="s">
        <v>87</v>
      </c>
      <c r="H12" s="152" t="s">
        <v>127</v>
      </c>
    </row>
    <row r="13" spans="1:9" x14ac:dyDescent="0.3">
      <c r="A13" s="126"/>
      <c r="B13" s="140"/>
      <c r="C13" s="150"/>
      <c r="D13" s="150"/>
      <c r="E13" s="134"/>
      <c r="F13" s="150">
        <f>'[1]tableau 2'!$F$13+'[2]tableau 2'!$F$13+'[3]tableau 2'!$F$13+'[4]tableau 2'!$F$13+'[5]tableau 2'!$F$13</f>
        <v>3363340</v>
      </c>
      <c r="G13" s="151" t="s">
        <v>88</v>
      </c>
      <c r="H13" s="152" t="s">
        <v>128</v>
      </c>
    </row>
    <row r="14" spans="1:9" x14ac:dyDescent="0.3">
      <c r="A14" s="126"/>
      <c r="B14" s="153"/>
      <c r="C14" s="147"/>
      <c r="D14" s="147"/>
      <c r="E14" s="134"/>
      <c r="F14" s="150">
        <f>'[1]tableau 2'!$F$14+'[2]tableau 2'!$F$14+'[3]tableau 2'!$F$14+'[4]tableau 2'!$F$14+'[5]tableau 2'!$F$14</f>
        <v>0</v>
      </c>
      <c r="G14" s="151" t="s">
        <v>9</v>
      </c>
      <c r="H14" s="152" t="s">
        <v>129</v>
      </c>
    </row>
    <row r="15" spans="1:9" x14ac:dyDescent="0.3">
      <c r="A15" s="126"/>
      <c r="B15" s="146" t="s">
        <v>71</v>
      </c>
      <c r="C15" s="147">
        <v>10073335</v>
      </c>
      <c r="D15" s="147">
        <v>11528019</v>
      </c>
      <c r="E15" s="134"/>
      <c r="F15" s="150">
        <v>3097895</v>
      </c>
      <c r="G15" s="151" t="s">
        <v>89</v>
      </c>
      <c r="H15" s="152" t="s">
        <v>130</v>
      </c>
    </row>
    <row r="16" spans="1:9" x14ac:dyDescent="0.25">
      <c r="A16" s="126"/>
      <c r="B16" s="140"/>
      <c r="C16" s="147"/>
      <c r="D16" s="147"/>
      <c r="E16" s="134"/>
      <c r="F16" s="150">
        <f>'[1]tableau 2'!$F$16+'[2]tableau 2'!$F$16+'[3]tableau 2'!$F$16+'[4]tableau 2'!$F$16+'[5]tableau 2'!$F$16</f>
        <v>3055977</v>
      </c>
      <c r="G16" s="151" t="s">
        <v>90</v>
      </c>
      <c r="H16" s="154" t="s">
        <v>131</v>
      </c>
      <c r="I16" s="126"/>
    </row>
    <row r="17" spans="1:11" x14ac:dyDescent="0.25">
      <c r="A17" s="126"/>
      <c r="B17" s="140"/>
      <c r="C17" s="150"/>
      <c r="D17" s="150"/>
      <c r="E17" s="134"/>
      <c r="F17" s="150"/>
      <c r="G17" s="151"/>
      <c r="H17" s="126"/>
      <c r="I17" s="126"/>
    </row>
    <row r="18" spans="1:11" x14ac:dyDescent="0.25">
      <c r="A18" s="126"/>
      <c r="B18" s="140"/>
      <c r="C18" s="155"/>
      <c r="D18" s="155"/>
      <c r="E18" s="134"/>
      <c r="F18" s="156"/>
      <c r="G18" s="149" t="s">
        <v>132</v>
      </c>
      <c r="H18" s="126"/>
      <c r="I18" s="126"/>
    </row>
    <row r="19" spans="1:11" x14ac:dyDescent="0.25">
      <c r="A19" s="126"/>
      <c r="B19" s="140"/>
      <c r="C19" s="156"/>
      <c r="D19" s="156"/>
      <c r="E19" s="134"/>
      <c r="F19" s="150">
        <v>3850298</v>
      </c>
      <c r="G19" s="157" t="s">
        <v>133</v>
      </c>
      <c r="H19" s="126"/>
      <c r="I19" s="126"/>
    </row>
    <row r="20" spans="1:11" x14ac:dyDescent="0.25">
      <c r="A20" s="126"/>
      <c r="B20" s="146" t="s">
        <v>51</v>
      </c>
      <c r="C20" s="155">
        <v>51762202</v>
      </c>
      <c r="D20" s="155">
        <v>6132610</v>
      </c>
      <c r="E20" s="134"/>
      <c r="F20" s="147">
        <v>847000</v>
      </c>
      <c r="G20" s="157" t="s">
        <v>92</v>
      </c>
      <c r="H20" s="126"/>
      <c r="I20" s="126"/>
      <c r="J20" s="126"/>
    </row>
    <row r="21" spans="1:11" x14ac:dyDescent="0.25">
      <c r="A21" s="126"/>
      <c r="B21" s="140"/>
      <c r="C21" s="155"/>
      <c r="D21" s="155"/>
      <c r="E21" s="134"/>
      <c r="F21" s="147">
        <f>'[1]tableau 2'!$F$21+'[2]tableau 2'!$F$21+'[3]tableau 2'!$F$21+'[4]tableau 2'!$F$21+'[5]tableau 2'!$F$21</f>
        <v>163413</v>
      </c>
      <c r="G21" s="157" t="s">
        <v>93</v>
      </c>
      <c r="H21" s="126"/>
      <c r="I21" s="126"/>
      <c r="J21" s="126"/>
    </row>
    <row r="22" spans="1:11" x14ac:dyDescent="0.25">
      <c r="A22" s="126"/>
      <c r="B22" s="153"/>
      <c r="C22" s="156"/>
      <c r="D22" s="156"/>
      <c r="E22" s="134"/>
      <c r="F22" s="156"/>
      <c r="H22" s="126"/>
      <c r="I22" s="126"/>
      <c r="J22" s="317"/>
      <c r="K22" s="316"/>
    </row>
    <row r="23" spans="1:11" ht="14.45" x14ac:dyDescent="0.3">
      <c r="A23" s="126"/>
      <c r="B23" s="158"/>
      <c r="C23" s="155"/>
      <c r="D23" s="155"/>
      <c r="E23" s="134"/>
      <c r="F23" s="156"/>
      <c r="G23" s="157"/>
      <c r="H23" s="126"/>
      <c r="I23" s="126"/>
      <c r="J23" s="126"/>
    </row>
    <row r="24" spans="1:11" x14ac:dyDescent="0.25">
      <c r="A24" s="126"/>
      <c r="B24" s="153"/>
      <c r="C24" s="155"/>
      <c r="D24" s="155"/>
      <c r="E24" s="134"/>
      <c r="F24" s="156"/>
      <c r="G24" s="157"/>
      <c r="H24" s="126"/>
      <c r="I24" s="126"/>
      <c r="J24" s="126"/>
    </row>
    <row r="25" spans="1:11" x14ac:dyDescent="0.25">
      <c r="A25" s="126"/>
      <c r="B25" s="159" t="s">
        <v>134</v>
      </c>
      <c r="C25" s="160">
        <f>SUM(C11,C15,C20)</f>
        <v>86526093</v>
      </c>
      <c r="D25" s="160">
        <f>SUM(D11,D15,D20)</f>
        <v>42351185</v>
      </c>
      <c r="E25" s="161"/>
      <c r="F25" s="162">
        <f>SUM(F11:F24)</f>
        <v>40259193</v>
      </c>
      <c r="G25" s="163" t="s">
        <v>135</v>
      </c>
      <c r="H25" s="126"/>
      <c r="I25" s="126"/>
      <c r="J25" s="126"/>
    </row>
    <row r="26" spans="1:11" x14ac:dyDescent="0.25">
      <c r="A26" s="126"/>
      <c r="B26" s="164"/>
      <c r="C26" s="165"/>
      <c r="D26" s="165"/>
      <c r="E26" s="137"/>
      <c r="F26" s="166"/>
      <c r="G26" s="167"/>
      <c r="H26" s="126"/>
      <c r="I26" s="126"/>
      <c r="J26" s="126"/>
    </row>
    <row r="27" spans="1:11" x14ac:dyDescent="0.25">
      <c r="A27" s="126"/>
      <c r="B27" s="639" t="s">
        <v>136</v>
      </c>
      <c r="C27" s="640"/>
      <c r="D27" s="160" t="str">
        <f>IF((F25-D25)&gt;0,F25-D25," ")</f>
        <v xml:space="preserve"> </v>
      </c>
      <c r="E27" s="168"/>
      <c r="F27" s="162">
        <f>IF((D25-F25)&gt;0,D25-F25," ")</f>
        <v>2091992</v>
      </c>
      <c r="G27" s="163" t="s">
        <v>137</v>
      </c>
      <c r="H27" s="126"/>
      <c r="I27" s="126"/>
      <c r="J27" s="126"/>
    </row>
    <row r="28" spans="1:11" x14ac:dyDescent="0.25">
      <c r="A28" s="126"/>
      <c r="B28" s="126"/>
      <c r="C28" s="126"/>
      <c r="D28" s="126"/>
      <c r="E28" s="126"/>
      <c r="F28" s="126"/>
      <c r="G28" s="126"/>
      <c r="H28" s="126"/>
      <c r="I28" s="126"/>
      <c r="J28" s="126"/>
    </row>
    <row r="29" spans="1:11" x14ac:dyDescent="0.25">
      <c r="A29" s="126"/>
      <c r="B29" s="169" t="s">
        <v>138</v>
      </c>
      <c r="H29" s="126"/>
      <c r="I29" s="126"/>
      <c r="J29" s="126"/>
    </row>
    <row r="30" spans="1:11" x14ac:dyDescent="0.3">
      <c r="A30" s="126"/>
      <c r="B30" s="170" t="s">
        <v>139</v>
      </c>
      <c r="H30" s="126"/>
      <c r="I30" s="126"/>
      <c r="J30" s="126"/>
    </row>
    <row r="31" spans="1:11" x14ac:dyDescent="0.25">
      <c r="A31" s="126"/>
      <c r="B31" s="126"/>
      <c r="C31" s="126"/>
      <c r="D31" s="126"/>
      <c r="E31" s="126"/>
      <c r="F31" s="317"/>
      <c r="G31" s="126"/>
      <c r="H31" s="126"/>
      <c r="I31" s="126"/>
      <c r="J31" s="126"/>
    </row>
    <row r="32" spans="1:11" x14ac:dyDescent="0.25">
      <c r="A32" s="126"/>
      <c r="B32" s="126"/>
      <c r="C32" s="126"/>
      <c r="D32" s="126"/>
      <c r="E32" s="126"/>
      <c r="F32" s="126"/>
      <c r="G32" s="126"/>
      <c r="H32" s="126"/>
      <c r="I32" s="126"/>
      <c r="J32" s="126"/>
    </row>
    <row r="33" spans="1:10" x14ac:dyDescent="0.25">
      <c r="A33" s="126"/>
      <c r="B33" s="126"/>
      <c r="C33" s="126"/>
      <c r="D33" s="126"/>
      <c r="E33" s="126"/>
      <c r="F33" s="126"/>
      <c r="G33" s="126"/>
      <c r="H33" s="126"/>
      <c r="I33" s="126"/>
      <c r="J33" s="126"/>
    </row>
    <row r="34" spans="1:10" x14ac:dyDescent="0.25">
      <c r="A34" s="126"/>
      <c r="B34" s="126"/>
      <c r="C34" s="126"/>
      <c r="D34" s="126"/>
      <c r="E34" s="126"/>
      <c r="F34" s="126"/>
      <c r="G34" s="126"/>
      <c r="H34" s="126"/>
      <c r="I34" s="126"/>
      <c r="J34" s="126"/>
    </row>
    <row r="35" spans="1:10" x14ac:dyDescent="0.25">
      <c r="A35" s="126"/>
      <c r="B35" s="126"/>
      <c r="C35" s="126"/>
      <c r="D35" s="126"/>
      <c r="E35" s="126"/>
      <c r="F35" s="126"/>
      <c r="G35" s="126"/>
      <c r="H35" s="126"/>
      <c r="I35" s="126"/>
      <c r="J35" s="126"/>
    </row>
    <row r="36" spans="1:10" x14ac:dyDescent="0.25">
      <c r="A36" s="126"/>
      <c r="B36" s="126"/>
      <c r="C36" s="126"/>
      <c r="D36" s="126"/>
      <c r="E36" s="126"/>
      <c r="F36" s="126"/>
      <c r="G36" s="126"/>
      <c r="H36" s="126"/>
      <c r="I36" s="126"/>
      <c r="J36" s="126"/>
    </row>
    <row r="37" spans="1:10" x14ac:dyDescent="0.25">
      <c r="A37" s="126"/>
      <c r="B37" s="126"/>
      <c r="C37" s="126"/>
      <c r="D37" s="126"/>
      <c r="E37" s="126"/>
      <c r="F37" s="126"/>
      <c r="G37" s="126"/>
      <c r="H37" s="126"/>
      <c r="I37" s="126"/>
      <c r="J37" s="126"/>
    </row>
    <row r="38" spans="1:10" x14ac:dyDescent="0.25">
      <c r="A38" s="126"/>
      <c r="B38" s="126"/>
      <c r="C38" s="126"/>
      <c r="D38" s="126"/>
      <c r="E38" s="126"/>
      <c r="F38" s="126"/>
      <c r="G38" s="126"/>
      <c r="H38" s="126"/>
      <c r="I38" s="126"/>
      <c r="J38" s="126"/>
    </row>
  </sheetData>
  <mergeCells count="5">
    <mergeCell ref="B4:G4"/>
    <mergeCell ref="B8:D8"/>
    <mergeCell ref="F8:G8"/>
    <mergeCell ref="C9:D9"/>
    <mergeCell ref="B27:C27"/>
  </mergeCells>
  <pageMargins left="0.7" right="0.7" top="0.75" bottom="0.75" header="0.3" footer="0.3"/>
  <pageSetup paperSize="9" scale="9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9"/>
  <sheetViews>
    <sheetView topLeftCell="A13" zoomScale="80" zoomScaleNormal="80" workbookViewId="0">
      <selection activeCell="H47" sqref="H47"/>
    </sheetView>
  </sheetViews>
  <sheetFormatPr baseColWidth="10" defaultRowHeight="15" x14ac:dyDescent="0.25"/>
  <cols>
    <col min="1" max="1" width="2" style="10" customWidth="1"/>
    <col min="2" max="2" width="65.7109375" style="10" customWidth="1"/>
    <col min="3" max="11" width="14.42578125" style="10" customWidth="1"/>
    <col min="12" max="12" width="40.28515625" style="10" hidden="1" customWidth="1"/>
    <col min="13" max="13" width="11.42578125" style="10"/>
    <col min="14" max="14" width="11.7109375" style="10" bestFit="1" customWidth="1"/>
    <col min="15" max="256" width="11.42578125" style="10"/>
    <col min="257" max="257" width="2" style="10" customWidth="1"/>
    <col min="258" max="258" width="65.7109375" style="10" customWidth="1"/>
    <col min="259" max="267" width="14.42578125" style="10" customWidth="1"/>
    <col min="268" max="268" width="0" style="10" hidden="1" customWidth="1"/>
    <col min="269" max="269" width="11.42578125" style="10"/>
    <col min="270" max="270" width="11.7109375" style="10" bestFit="1" customWidth="1"/>
    <col min="271" max="512" width="11.42578125" style="10"/>
    <col min="513" max="513" width="2" style="10" customWidth="1"/>
    <col min="514" max="514" width="65.7109375" style="10" customWidth="1"/>
    <col min="515" max="523" width="14.42578125" style="10" customWidth="1"/>
    <col min="524" max="524" width="0" style="10" hidden="1" customWidth="1"/>
    <col min="525" max="525" width="11.42578125" style="10"/>
    <col min="526" max="526" width="11.7109375" style="10" bestFit="1" customWidth="1"/>
    <col min="527" max="768" width="11.42578125" style="10"/>
    <col min="769" max="769" width="2" style="10" customWidth="1"/>
    <col min="770" max="770" width="65.7109375" style="10" customWidth="1"/>
    <col min="771" max="779" width="14.42578125" style="10" customWidth="1"/>
    <col min="780" max="780" width="0" style="10" hidden="1" customWidth="1"/>
    <col min="781" max="781" width="11.42578125" style="10"/>
    <col min="782" max="782" width="11.7109375" style="10" bestFit="1" customWidth="1"/>
    <col min="783" max="1024" width="11.42578125" style="10"/>
    <col min="1025" max="1025" width="2" style="10" customWidth="1"/>
    <col min="1026" max="1026" width="65.7109375" style="10" customWidth="1"/>
    <col min="1027" max="1035" width="14.42578125" style="10" customWidth="1"/>
    <col min="1036" max="1036" width="0" style="10" hidden="1" customWidth="1"/>
    <col min="1037" max="1037" width="11.42578125" style="10"/>
    <col min="1038" max="1038" width="11.7109375" style="10" bestFit="1" customWidth="1"/>
    <col min="1039" max="1280" width="11.42578125" style="10"/>
    <col min="1281" max="1281" width="2" style="10" customWidth="1"/>
    <col min="1282" max="1282" width="65.7109375" style="10" customWidth="1"/>
    <col min="1283" max="1291" width="14.42578125" style="10" customWidth="1"/>
    <col min="1292" max="1292" width="0" style="10" hidden="1" customWidth="1"/>
    <col min="1293" max="1293" width="11.42578125" style="10"/>
    <col min="1294" max="1294" width="11.7109375" style="10" bestFit="1" customWidth="1"/>
    <col min="1295" max="1536" width="11.42578125" style="10"/>
    <col min="1537" max="1537" width="2" style="10" customWidth="1"/>
    <col min="1538" max="1538" width="65.7109375" style="10" customWidth="1"/>
    <col min="1539" max="1547" width="14.42578125" style="10" customWidth="1"/>
    <col min="1548" max="1548" width="0" style="10" hidden="1" customWidth="1"/>
    <col min="1549" max="1549" width="11.42578125" style="10"/>
    <col min="1550" max="1550" width="11.7109375" style="10" bestFit="1" customWidth="1"/>
    <col min="1551" max="1792" width="11.42578125" style="10"/>
    <col min="1793" max="1793" width="2" style="10" customWidth="1"/>
    <col min="1794" max="1794" width="65.7109375" style="10" customWidth="1"/>
    <col min="1795" max="1803" width="14.42578125" style="10" customWidth="1"/>
    <col min="1804" max="1804" width="0" style="10" hidden="1" customWidth="1"/>
    <col min="1805" max="1805" width="11.42578125" style="10"/>
    <col min="1806" max="1806" width="11.7109375" style="10" bestFit="1" customWidth="1"/>
    <col min="1807" max="2048" width="11.42578125" style="10"/>
    <col min="2049" max="2049" width="2" style="10" customWidth="1"/>
    <col min="2050" max="2050" width="65.7109375" style="10" customWidth="1"/>
    <col min="2051" max="2059" width="14.42578125" style="10" customWidth="1"/>
    <col min="2060" max="2060" width="0" style="10" hidden="1" customWidth="1"/>
    <col min="2061" max="2061" width="11.42578125" style="10"/>
    <col min="2062" max="2062" width="11.7109375" style="10" bestFit="1" customWidth="1"/>
    <col min="2063" max="2304" width="11.42578125" style="10"/>
    <col min="2305" max="2305" width="2" style="10" customWidth="1"/>
    <col min="2306" max="2306" width="65.7109375" style="10" customWidth="1"/>
    <col min="2307" max="2315" width="14.42578125" style="10" customWidth="1"/>
    <col min="2316" max="2316" width="0" style="10" hidden="1" customWidth="1"/>
    <col min="2317" max="2317" width="11.42578125" style="10"/>
    <col min="2318" max="2318" width="11.7109375" style="10" bestFit="1" customWidth="1"/>
    <col min="2319" max="2560" width="11.42578125" style="10"/>
    <col min="2561" max="2561" width="2" style="10" customWidth="1"/>
    <col min="2562" max="2562" width="65.7109375" style="10" customWidth="1"/>
    <col min="2563" max="2571" width="14.42578125" style="10" customWidth="1"/>
    <col min="2572" max="2572" width="0" style="10" hidden="1" customWidth="1"/>
    <col min="2573" max="2573" width="11.42578125" style="10"/>
    <col min="2574" max="2574" width="11.7109375" style="10" bestFit="1" customWidth="1"/>
    <col min="2575" max="2816" width="11.42578125" style="10"/>
    <col min="2817" max="2817" width="2" style="10" customWidth="1"/>
    <col min="2818" max="2818" width="65.7109375" style="10" customWidth="1"/>
    <col min="2819" max="2827" width="14.42578125" style="10" customWidth="1"/>
    <col min="2828" max="2828" width="0" style="10" hidden="1" customWidth="1"/>
    <col min="2829" max="2829" width="11.42578125" style="10"/>
    <col min="2830" max="2830" width="11.7109375" style="10" bestFit="1" customWidth="1"/>
    <col min="2831" max="3072" width="11.42578125" style="10"/>
    <col min="3073" max="3073" width="2" style="10" customWidth="1"/>
    <col min="3074" max="3074" width="65.7109375" style="10" customWidth="1"/>
    <col min="3075" max="3083" width="14.42578125" style="10" customWidth="1"/>
    <col min="3084" max="3084" width="0" style="10" hidden="1" customWidth="1"/>
    <col min="3085" max="3085" width="11.42578125" style="10"/>
    <col min="3086" max="3086" width="11.7109375" style="10" bestFit="1" customWidth="1"/>
    <col min="3087" max="3328" width="11.42578125" style="10"/>
    <col min="3329" max="3329" width="2" style="10" customWidth="1"/>
    <col min="3330" max="3330" width="65.7109375" style="10" customWidth="1"/>
    <col min="3331" max="3339" width="14.42578125" style="10" customWidth="1"/>
    <col min="3340" max="3340" width="0" style="10" hidden="1" customWidth="1"/>
    <col min="3341" max="3341" width="11.42578125" style="10"/>
    <col min="3342" max="3342" width="11.7109375" style="10" bestFit="1" customWidth="1"/>
    <col min="3343" max="3584" width="11.42578125" style="10"/>
    <col min="3585" max="3585" width="2" style="10" customWidth="1"/>
    <col min="3586" max="3586" width="65.7109375" style="10" customWidth="1"/>
    <col min="3587" max="3595" width="14.42578125" style="10" customWidth="1"/>
    <col min="3596" max="3596" width="0" style="10" hidden="1" customWidth="1"/>
    <col min="3597" max="3597" width="11.42578125" style="10"/>
    <col min="3598" max="3598" width="11.7109375" style="10" bestFit="1" customWidth="1"/>
    <col min="3599" max="3840" width="11.42578125" style="10"/>
    <col min="3841" max="3841" width="2" style="10" customWidth="1"/>
    <col min="3842" max="3842" width="65.7109375" style="10" customWidth="1"/>
    <col min="3843" max="3851" width="14.42578125" style="10" customWidth="1"/>
    <col min="3852" max="3852" width="0" style="10" hidden="1" customWidth="1"/>
    <col min="3853" max="3853" width="11.42578125" style="10"/>
    <col min="3854" max="3854" width="11.7109375" style="10" bestFit="1" customWidth="1"/>
    <col min="3855" max="4096" width="11.42578125" style="10"/>
    <col min="4097" max="4097" width="2" style="10" customWidth="1"/>
    <col min="4098" max="4098" width="65.7109375" style="10" customWidth="1"/>
    <col min="4099" max="4107" width="14.42578125" style="10" customWidth="1"/>
    <col min="4108" max="4108" width="0" style="10" hidden="1" customWidth="1"/>
    <col min="4109" max="4109" width="11.42578125" style="10"/>
    <col min="4110" max="4110" width="11.7109375" style="10" bestFit="1" customWidth="1"/>
    <col min="4111" max="4352" width="11.42578125" style="10"/>
    <col min="4353" max="4353" width="2" style="10" customWidth="1"/>
    <col min="4354" max="4354" width="65.7109375" style="10" customWidth="1"/>
    <col min="4355" max="4363" width="14.42578125" style="10" customWidth="1"/>
    <col min="4364" max="4364" width="0" style="10" hidden="1" customWidth="1"/>
    <col min="4365" max="4365" width="11.42578125" style="10"/>
    <col min="4366" max="4366" width="11.7109375" style="10" bestFit="1" customWidth="1"/>
    <col min="4367" max="4608" width="11.42578125" style="10"/>
    <col min="4609" max="4609" width="2" style="10" customWidth="1"/>
    <col min="4610" max="4610" width="65.7109375" style="10" customWidth="1"/>
    <col min="4611" max="4619" width="14.42578125" style="10" customWidth="1"/>
    <col min="4620" max="4620" width="0" style="10" hidden="1" customWidth="1"/>
    <col min="4621" max="4621" width="11.42578125" style="10"/>
    <col min="4622" max="4622" width="11.7109375" style="10" bestFit="1" customWidth="1"/>
    <col min="4623" max="4864" width="11.42578125" style="10"/>
    <col min="4865" max="4865" width="2" style="10" customWidth="1"/>
    <col min="4866" max="4866" width="65.7109375" style="10" customWidth="1"/>
    <col min="4867" max="4875" width="14.42578125" style="10" customWidth="1"/>
    <col min="4876" max="4876" width="0" style="10" hidden="1" customWidth="1"/>
    <col min="4877" max="4877" width="11.42578125" style="10"/>
    <col min="4878" max="4878" width="11.7109375" style="10" bestFit="1" customWidth="1"/>
    <col min="4879" max="5120" width="11.42578125" style="10"/>
    <col min="5121" max="5121" width="2" style="10" customWidth="1"/>
    <col min="5122" max="5122" width="65.7109375" style="10" customWidth="1"/>
    <col min="5123" max="5131" width="14.42578125" style="10" customWidth="1"/>
    <col min="5132" max="5132" width="0" style="10" hidden="1" customWidth="1"/>
    <col min="5133" max="5133" width="11.42578125" style="10"/>
    <col min="5134" max="5134" width="11.7109375" style="10" bestFit="1" customWidth="1"/>
    <col min="5135" max="5376" width="11.42578125" style="10"/>
    <col min="5377" max="5377" width="2" style="10" customWidth="1"/>
    <col min="5378" max="5378" width="65.7109375" style="10" customWidth="1"/>
    <col min="5379" max="5387" width="14.42578125" style="10" customWidth="1"/>
    <col min="5388" max="5388" width="0" style="10" hidden="1" customWidth="1"/>
    <col min="5389" max="5389" width="11.42578125" style="10"/>
    <col min="5390" max="5390" width="11.7109375" style="10" bestFit="1" customWidth="1"/>
    <col min="5391" max="5632" width="11.42578125" style="10"/>
    <col min="5633" max="5633" width="2" style="10" customWidth="1"/>
    <col min="5634" max="5634" width="65.7109375" style="10" customWidth="1"/>
    <col min="5635" max="5643" width="14.42578125" style="10" customWidth="1"/>
    <col min="5644" max="5644" width="0" style="10" hidden="1" customWidth="1"/>
    <col min="5645" max="5645" width="11.42578125" style="10"/>
    <col min="5646" max="5646" width="11.7109375" style="10" bestFit="1" customWidth="1"/>
    <col min="5647" max="5888" width="11.42578125" style="10"/>
    <col min="5889" max="5889" width="2" style="10" customWidth="1"/>
    <col min="5890" max="5890" width="65.7109375" style="10" customWidth="1"/>
    <col min="5891" max="5899" width="14.42578125" style="10" customWidth="1"/>
    <col min="5900" max="5900" width="0" style="10" hidden="1" customWidth="1"/>
    <col min="5901" max="5901" width="11.42578125" style="10"/>
    <col min="5902" max="5902" width="11.7109375" style="10" bestFit="1" customWidth="1"/>
    <col min="5903" max="6144" width="11.42578125" style="10"/>
    <col min="6145" max="6145" width="2" style="10" customWidth="1"/>
    <col min="6146" max="6146" width="65.7109375" style="10" customWidth="1"/>
    <col min="6147" max="6155" width="14.42578125" style="10" customWidth="1"/>
    <col min="6156" max="6156" width="0" style="10" hidden="1" customWidth="1"/>
    <col min="6157" max="6157" width="11.42578125" style="10"/>
    <col min="6158" max="6158" width="11.7109375" style="10" bestFit="1" customWidth="1"/>
    <col min="6159" max="6400" width="11.42578125" style="10"/>
    <col min="6401" max="6401" width="2" style="10" customWidth="1"/>
    <col min="6402" max="6402" width="65.7109375" style="10" customWidth="1"/>
    <col min="6403" max="6411" width="14.42578125" style="10" customWidth="1"/>
    <col min="6412" max="6412" width="0" style="10" hidden="1" customWidth="1"/>
    <col min="6413" max="6413" width="11.42578125" style="10"/>
    <col min="6414" max="6414" width="11.7109375" style="10" bestFit="1" customWidth="1"/>
    <col min="6415" max="6656" width="11.42578125" style="10"/>
    <col min="6657" max="6657" width="2" style="10" customWidth="1"/>
    <col min="6658" max="6658" width="65.7109375" style="10" customWidth="1"/>
    <col min="6659" max="6667" width="14.42578125" style="10" customWidth="1"/>
    <col min="6668" max="6668" width="0" style="10" hidden="1" customWidth="1"/>
    <col min="6669" max="6669" width="11.42578125" style="10"/>
    <col min="6670" max="6670" width="11.7109375" style="10" bestFit="1" customWidth="1"/>
    <col min="6671" max="6912" width="11.42578125" style="10"/>
    <col min="6913" max="6913" width="2" style="10" customWidth="1"/>
    <col min="6914" max="6914" width="65.7109375" style="10" customWidth="1"/>
    <col min="6915" max="6923" width="14.42578125" style="10" customWidth="1"/>
    <col min="6924" max="6924" width="0" style="10" hidden="1" customWidth="1"/>
    <col min="6925" max="6925" width="11.42578125" style="10"/>
    <col min="6926" max="6926" width="11.7109375" style="10" bestFit="1" customWidth="1"/>
    <col min="6927" max="7168" width="11.42578125" style="10"/>
    <col min="7169" max="7169" width="2" style="10" customWidth="1"/>
    <col min="7170" max="7170" width="65.7109375" style="10" customWidth="1"/>
    <col min="7171" max="7179" width="14.42578125" style="10" customWidth="1"/>
    <col min="7180" max="7180" width="0" style="10" hidden="1" customWidth="1"/>
    <col min="7181" max="7181" width="11.42578125" style="10"/>
    <col min="7182" max="7182" width="11.7109375" style="10" bestFit="1" customWidth="1"/>
    <col min="7183" max="7424" width="11.42578125" style="10"/>
    <col min="7425" max="7425" width="2" style="10" customWidth="1"/>
    <col min="7426" max="7426" width="65.7109375" style="10" customWidth="1"/>
    <col min="7427" max="7435" width="14.42578125" style="10" customWidth="1"/>
    <col min="7436" max="7436" width="0" style="10" hidden="1" customWidth="1"/>
    <col min="7437" max="7437" width="11.42578125" style="10"/>
    <col min="7438" max="7438" width="11.7109375" style="10" bestFit="1" customWidth="1"/>
    <col min="7439" max="7680" width="11.42578125" style="10"/>
    <col min="7681" max="7681" width="2" style="10" customWidth="1"/>
    <col min="7682" max="7682" width="65.7109375" style="10" customWidth="1"/>
    <col min="7683" max="7691" width="14.42578125" style="10" customWidth="1"/>
    <col min="7692" max="7692" width="0" style="10" hidden="1" customWidth="1"/>
    <col min="7693" max="7693" width="11.42578125" style="10"/>
    <col min="7694" max="7694" width="11.7109375" style="10" bestFit="1" customWidth="1"/>
    <col min="7695" max="7936" width="11.42578125" style="10"/>
    <col min="7937" max="7937" width="2" style="10" customWidth="1"/>
    <col min="7938" max="7938" width="65.7109375" style="10" customWidth="1"/>
    <col min="7939" max="7947" width="14.42578125" style="10" customWidth="1"/>
    <col min="7948" max="7948" width="0" style="10" hidden="1" customWidth="1"/>
    <col min="7949" max="7949" width="11.42578125" style="10"/>
    <col min="7950" max="7950" width="11.7109375" style="10" bestFit="1" customWidth="1"/>
    <col min="7951" max="8192" width="11.42578125" style="10"/>
    <col min="8193" max="8193" width="2" style="10" customWidth="1"/>
    <col min="8194" max="8194" width="65.7109375" style="10" customWidth="1"/>
    <col min="8195" max="8203" width="14.42578125" style="10" customWidth="1"/>
    <col min="8204" max="8204" width="0" style="10" hidden="1" customWidth="1"/>
    <col min="8205" max="8205" width="11.42578125" style="10"/>
    <col min="8206" max="8206" width="11.7109375" style="10" bestFit="1" customWidth="1"/>
    <col min="8207" max="8448" width="11.42578125" style="10"/>
    <col min="8449" max="8449" width="2" style="10" customWidth="1"/>
    <col min="8450" max="8450" width="65.7109375" style="10" customWidth="1"/>
    <col min="8451" max="8459" width="14.42578125" style="10" customWidth="1"/>
    <col min="8460" max="8460" width="0" style="10" hidden="1" customWidth="1"/>
    <col min="8461" max="8461" width="11.42578125" style="10"/>
    <col min="8462" max="8462" width="11.7109375" style="10" bestFit="1" customWidth="1"/>
    <col min="8463" max="8704" width="11.42578125" style="10"/>
    <col min="8705" max="8705" width="2" style="10" customWidth="1"/>
    <col min="8706" max="8706" width="65.7109375" style="10" customWidth="1"/>
    <col min="8707" max="8715" width="14.42578125" style="10" customWidth="1"/>
    <col min="8716" max="8716" width="0" style="10" hidden="1" customWidth="1"/>
    <col min="8717" max="8717" width="11.42578125" style="10"/>
    <col min="8718" max="8718" width="11.7109375" style="10" bestFit="1" customWidth="1"/>
    <col min="8719" max="8960" width="11.42578125" style="10"/>
    <col min="8961" max="8961" width="2" style="10" customWidth="1"/>
    <col min="8962" max="8962" width="65.7109375" style="10" customWidth="1"/>
    <col min="8963" max="8971" width="14.42578125" style="10" customWidth="1"/>
    <col min="8972" max="8972" width="0" style="10" hidden="1" customWidth="1"/>
    <col min="8973" max="8973" width="11.42578125" style="10"/>
    <col min="8974" max="8974" width="11.7109375" style="10" bestFit="1" customWidth="1"/>
    <col min="8975" max="9216" width="11.42578125" style="10"/>
    <col min="9217" max="9217" width="2" style="10" customWidth="1"/>
    <col min="9218" max="9218" width="65.7109375" style="10" customWidth="1"/>
    <col min="9219" max="9227" width="14.42578125" style="10" customWidth="1"/>
    <col min="9228" max="9228" width="0" style="10" hidden="1" customWidth="1"/>
    <col min="9229" max="9229" width="11.42578125" style="10"/>
    <col min="9230" max="9230" width="11.7109375" style="10" bestFit="1" customWidth="1"/>
    <col min="9231" max="9472" width="11.42578125" style="10"/>
    <col min="9473" max="9473" width="2" style="10" customWidth="1"/>
    <col min="9474" max="9474" width="65.7109375" style="10" customWidth="1"/>
    <col min="9475" max="9483" width="14.42578125" style="10" customWidth="1"/>
    <col min="9484" max="9484" width="0" style="10" hidden="1" customWidth="1"/>
    <col min="9485" max="9485" width="11.42578125" style="10"/>
    <col min="9486" max="9486" width="11.7109375" style="10" bestFit="1" customWidth="1"/>
    <col min="9487" max="9728" width="11.42578125" style="10"/>
    <col min="9729" max="9729" width="2" style="10" customWidth="1"/>
    <col min="9730" max="9730" width="65.7109375" style="10" customWidth="1"/>
    <col min="9731" max="9739" width="14.42578125" style="10" customWidth="1"/>
    <col min="9740" max="9740" width="0" style="10" hidden="1" customWidth="1"/>
    <col min="9741" max="9741" width="11.42578125" style="10"/>
    <col min="9742" max="9742" width="11.7109375" style="10" bestFit="1" customWidth="1"/>
    <col min="9743" max="9984" width="11.42578125" style="10"/>
    <col min="9985" max="9985" width="2" style="10" customWidth="1"/>
    <col min="9986" max="9986" width="65.7109375" style="10" customWidth="1"/>
    <col min="9987" max="9995" width="14.42578125" style="10" customWidth="1"/>
    <col min="9996" max="9996" width="0" style="10" hidden="1" customWidth="1"/>
    <col min="9997" max="9997" width="11.42578125" style="10"/>
    <col min="9998" max="9998" width="11.7109375" style="10" bestFit="1" customWidth="1"/>
    <col min="9999" max="10240" width="11.42578125" style="10"/>
    <col min="10241" max="10241" width="2" style="10" customWidth="1"/>
    <col min="10242" max="10242" width="65.7109375" style="10" customWidth="1"/>
    <col min="10243" max="10251" width="14.42578125" style="10" customWidth="1"/>
    <col min="10252" max="10252" width="0" style="10" hidden="1" customWidth="1"/>
    <col min="10253" max="10253" width="11.42578125" style="10"/>
    <col min="10254" max="10254" width="11.7109375" style="10" bestFit="1" customWidth="1"/>
    <col min="10255" max="10496" width="11.42578125" style="10"/>
    <col min="10497" max="10497" width="2" style="10" customWidth="1"/>
    <col min="10498" max="10498" width="65.7109375" style="10" customWidth="1"/>
    <col min="10499" max="10507" width="14.42578125" style="10" customWidth="1"/>
    <col min="10508" max="10508" width="0" style="10" hidden="1" customWidth="1"/>
    <col min="10509" max="10509" width="11.42578125" style="10"/>
    <col min="10510" max="10510" width="11.7109375" style="10" bestFit="1" customWidth="1"/>
    <col min="10511" max="10752" width="11.42578125" style="10"/>
    <col min="10753" max="10753" width="2" style="10" customWidth="1"/>
    <col min="10754" max="10754" width="65.7109375" style="10" customWidth="1"/>
    <col min="10755" max="10763" width="14.42578125" style="10" customWidth="1"/>
    <col min="10764" max="10764" width="0" style="10" hidden="1" customWidth="1"/>
    <col min="10765" max="10765" width="11.42578125" style="10"/>
    <col min="10766" max="10766" width="11.7109375" style="10" bestFit="1" customWidth="1"/>
    <col min="10767" max="11008" width="11.42578125" style="10"/>
    <col min="11009" max="11009" width="2" style="10" customWidth="1"/>
    <col min="11010" max="11010" width="65.7109375" style="10" customWidth="1"/>
    <col min="11011" max="11019" width="14.42578125" style="10" customWidth="1"/>
    <col min="11020" max="11020" width="0" style="10" hidden="1" customWidth="1"/>
    <col min="11021" max="11021" width="11.42578125" style="10"/>
    <col min="11022" max="11022" width="11.7109375" style="10" bestFit="1" customWidth="1"/>
    <col min="11023" max="11264" width="11.42578125" style="10"/>
    <col min="11265" max="11265" width="2" style="10" customWidth="1"/>
    <col min="11266" max="11266" width="65.7109375" style="10" customWidth="1"/>
    <col min="11267" max="11275" width="14.42578125" style="10" customWidth="1"/>
    <col min="11276" max="11276" width="0" style="10" hidden="1" customWidth="1"/>
    <col min="11277" max="11277" width="11.42578125" style="10"/>
    <col min="11278" max="11278" width="11.7109375" style="10" bestFit="1" customWidth="1"/>
    <col min="11279" max="11520" width="11.42578125" style="10"/>
    <col min="11521" max="11521" width="2" style="10" customWidth="1"/>
    <col min="11522" max="11522" width="65.7109375" style="10" customWidth="1"/>
    <col min="11523" max="11531" width="14.42578125" style="10" customWidth="1"/>
    <col min="11532" max="11532" width="0" style="10" hidden="1" customWidth="1"/>
    <col min="11533" max="11533" width="11.42578125" style="10"/>
    <col min="11534" max="11534" width="11.7109375" style="10" bestFit="1" customWidth="1"/>
    <col min="11535" max="11776" width="11.42578125" style="10"/>
    <col min="11777" max="11777" width="2" style="10" customWidth="1"/>
    <col min="11778" max="11778" width="65.7109375" style="10" customWidth="1"/>
    <col min="11779" max="11787" width="14.42578125" style="10" customWidth="1"/>
    <col min="11788" max="11788" width="0" style="10" hidden="1" customWidth="1"/>
    <col min="11789" max="11789" width="11.42578125" style="10"/>
    <col min="11790" max="11790" width="11.7109375" style="10" bestFit="1" customWidth="1"/>
    <col min="11791" max="12032" width="11.42578125" style="10"/>
    <col min="12033" max="12033" width="2" style="10" customWidth="1"/>
    <col min="12034" max="12034" width="65.7109375" style="10" customWidth="1"/>
    <col min="12035" max="12043" width="14.42578125" style="10" customWidth="1"/>
    <col min="12044" max="12044" width="0" style="10" hidden="1" customWidth="1"/>
    <col min="12045" max="12045" width="11.42578125" style="10"/>
    <col min="12046" max="12046" width="11.7109375" style="10" bestFit="1" customWidth="1"/>
    <col min="12047" max="12288" width="11.42578125" style="10"/>
    <col min="12289" max="12289" width="2" style="10" customWidth="1"/>
    <col min="12290" max="12290" width="65.7109375" style="10" customWidth="1"/>
    <col min="12291" max="12299" width="14.42578125" style="10" customWidth="1"/>
    <col min="12300" max="12300" width="0" style="10" hidden="1" customWidth="1"/>
    <col min="12301" max="12301" width="11.42578125" style="10"/>
    <col min="12302" max="12302" width="11.7109375" style="10" bestFit="1" customWidth="1"/>
    <col min="12303" max="12544" width="11.42578125" style="10"/>
    <col min="12545" max="12545" width="2" style="10" customWidth="1"/>
    <col min="12546" max="12546" width="65.7109375" style="10" customWidth="1"/>
    <col min="12547" max="12555" width="14.42578125" style="10" customWidth="1"/>
    <col min="12556" max="12556" width="0" style="10" hidden="1" customWidth="1"/>
    <col min="12557" max="12557" width="11.42578125" style="10"/>
    <col min="12558" max="12558" width="11.7109375" style="10" bestFit="1" customWidth="1"/>
    <col min="12559" max="12800" width="11.42578125" style="10"/>
    <col min="12801" max="12801" width="2" style="10" customWidth="1"/>
    <col min="12802" max="12802" width="65.7109375" style="10" customWidth="1"/>
    <col min="12803" max="12811" width="14.42578125" style="10" customWidth="1"/>
    <col min="12812" max="12812" width="0" style="10" hidden="1" customWidth="1"/>
    <col min="12813" max="12813" width="11.42578125" style="10"/>
    <col min="12814" max="12814" width="11.7109375" style="10" bestFit="1" customWidth="1"/>
    <col min="12815" max="13056" width="11.42578125" style="10"/>
    <col min="13057" max="13057" width="2" style="10" customWidth="1"/>
    <col min="13058" max="13058" width="65.7109375" style="10" customWidth="1"/>
    <col min="13059" max="13067" width="14.42578125" style="10" customWidth="1"/>
    <col min="13068" max="13068" width="0" style="10" hidden="1" customWidth="1"/>
    <col min="13069" max="13069" width="11.42578125" style="10"/>
    <col min="13070" max="13070" width="11.7109375" style="10" bestFit="1" customWidth="1"/>
    <col min="13071" max="13312" width="11.42578125" style="10"/>
    <col min="13313" max="13313" width="2" style="10" customWidth="1"/>
    <col min="13314" max="13314" width="65.7109375" style="10" customWidth="1"/>
    <col min="13315" max="13323" width="14.42578125" style="10" customWidth="1"/>
    <col min="13324" max="13324" width="0" style="10" hidden="1" customWidth="1"/>
    <col min="13325" max="13325" width="11.42578125" style="10"/>
    <col min="13326" max="13326" width="11.7109375" style="10" bestFit="1" customWidth="1"/>
    <col min="13327" max="13568" width="11.42578125" style="10"/>
    <col min="13569" max="13569" width="2" style="10" customWidth="1"/>
    <col min="13570" max="13570" width="65.7109375" style="10" customWidth="1"/>
    <col min="13571" max="13579" width="14.42578125" style="10" customWidth="1"/>
    <col min="13580" max="13580" width="0" style="10" hidden="1" customWidth="1"/>
    <col min="13581" max="13581" width="11.42578125" style="10"/>
    <col min="13582" max="13582" width="11.7109375" style="10" bestFit="1" customWidth="1"/>
    <col min="13583" max="13824" width="11.42578125" style="10"/>
    <col min="13825" max="13825" width="2" style="10" customWidth="1"/>
    <col min="13826" max="13826" width="65.7109375" style="10" customWidth="1"/>
    <col min="13827" max="13835" width="14.42578125" style="10" customWidth="1"/>
    <col min="13836" max="13836" width="0" style="10" hidden="1" customWidth="1"/>
    <col min="13837" max="13837" width="11.42578125" style="10"/>
    <col min="13838" max="13838" width="11.7109375" style="10" bestFit="1" customWidth="1"/>
    <col min="13839" max="14080" width="11.42578125" style="10"/>
    <col min="14081" max="14081" width="2" style="10" customWidth="1"/>
    <col min="14082" max="14082" width="65.7109375" style="10" customWidth="1"/>
    <col min="14083" max="14091" width="14.42578125" style="10" customWidth="1"/>
    <col min="14092" max="14092" width="0" style="10" hidden="1" customWidth="1"/>
    <col min="14093" max="14093" width="11.42578125" style="10"/>
    <col min="14094" max="14094" width="11.7109375" style="10" bestFit="1" customWidth="1"/>
    <col min="14095" max="14336" width="11.42578125" style="10"/>
    <col min="14337" max="14337" width="2" style="10" customWidth="1"/>
    <col min="14338" max="14338" width="65.7109375" style="10" customWidth="1"/>
    <col min="14339" max="14347" width="14.42578125" style="10" customWidth="1"/>
    <col min="14348" max="14348" width="0" style="10" hidden="1" customWidth="1"/>
    <col min="14349" max="14349" width="11.42578125" style="10"/>
    <col min="14350" max="14350" width="11.7109375" style="10" bestFit="1" customWidth="1"/>
    <col min="14351" max="14592" width="11.42578125" style="10"/>
    <col min="14593" max="14593" width="2" style="10" customWidth="1"/>
    <col min="14594" max="14594" width="65.7109375" style="10" customWidth="1"/>
    <col min="14595" max="14603" width="14.42578125" style="10" customWidth="1"/>
    <col min="14604" max="14604" width="0" style="10" hidden="1" customWidth="1"/>
    <col min="14605" max="14605" width="11.42578125" style="10"/>
    <col min="14606" max="14606" width="11.7109375" style="10" bestFit="1" customWidth="1"/>
    <col min="14607" max="14848" width="11.42578125" style="10"/>
    <col min="14849" max="14849" width="2" style="10" customWidth="1"/>
    <col min="14850" max="14850" width="65.7109375" style="10" customWidth="1"/>
    <col min="14851" max="14859" width="14.42578125" style="10" customWidth="1"/>
    <col min="14860" max="14860" width="0" style="10" hidden="1" customWidth="1"/>
    <col min="14861" max="14861" width="11.42578125" style="10"/>
    <col min="14862" max="14862" width="11.7109375" style="10" bestFit="1" customWidth="1"/>
    <col min="14863" max="15104" width="11.42578125" style="10"/>
    <col min="15105" max="15105" width="2" style="10" customWidth="1"/>
    <col min="15106" max="15106" width="65.7109375" style="10" customWidth="1"/>
    <col min="15107" max="15115" width="14.42578125" style="10" customWidth="1"/>
    <col min="15116" max="15116" width="0" style="10" hidden="1" customWidth="1"/>
    <col min="15117" max="15117" width="11.42578125" style="10"/>
    <col min="15118" max="15118" width="11.7109375" style="10" bestFit="1" customWidth="1"/>
    <col min="15119" max="15360" width="11.42578125" style="10"/>
    <col min="15361" max="15361" width="2" style="10" customWidth="1"/>
    <col min="15362" max="15362" width="65.7109375" style="10" customWidth="1"/>
    <col min="15363" max="15371" width="14.42578125" style="10" customWidth="1"/>
    <col min="15372" max="15372" width="0" style="10" hidden="1" customWidth="1"/>
    <col min="15373" max="15373" width="11.42578125" style="10"/>
    <col min="15374" max="15374" width="11.7109375" style="10" bestFit="1" customWidth="1"/>
    <col min="15375" max="15616" width="11.42578125" style="10"/>
    <col min="15617" max="15617" width="2" style="10" customWidth="1"/>
    <col min="15618" max="15618" width="65.7109375" style="10" customWidth="1"/>
    <col min="15619" max="15627" width="14.42578125" style="10" customWidth="1"/>
    <col min="15628" max="15628" width="0" style="10" hidden="1" customWidth="1"/>
    <col min="15629" max="15629" width="11.42578125" style="10"/>
    <col min="15630" max="15630" width="11.7109375" style="10" bestFit="1" customWidth="1"/>
    <col min="15631" max="15872" width="11.42578125" style="10"/>
    <col min="15873" max="15873" width="2" style="10" customWidth="1"/>
    <col min="15874" max="15874" width="65.7109375" style="10" customWidth="1"/>
    <col min="15875" max="15883" width="14.42578125" style="10" customWidth="1"/>
    <col min="15884" max="15884" width="0" style="10" hidden="1" customWidth="1"/>
    <col min="15885" max="15885" width="11.42578125" style="10"/>
    <col min="15886" max="15886" width="11.7109375" style="10" bestFit="1" customWidth="1"/>
    <col min="15887" max="16128" width="11.42578125" style="10"/>
    <col min="16129" max="16129" width="2" style="10" customWidth="1"/>
    <col min="16130" max="16130" width="65.7109375" style="10" customWidth="1"/>
    <col min="16131" max="16139" width="14.42578125" style="10" customWidth="1"/>
    <col min="16140" max="16140" width="0" style="10" hidden="1" customWidth="1"/>
    <col min="16141" max="16141" width="11.42578125" style="10"/>
    <col min="16142" max="16142" width="11.7109375" style="10" bestFit="1" customWidth="1"/>
    <col min="16143" max="16384" width="11.42578125" style="10"/>
  </cols>
  <sheetData>
    <row r="1" spans="1:19" s="3" customFormat="1" ht="18" x14ac:dyDescent="0.35">
      <c r="A1" s="55"/>
      <c r="B1" s="56" t="s">
        <v>334</v>
      </c>
      <c r="C1" s="57"/>
      <c r="D1" s="57"/>
      <c r="E1" s="56"/>
      <c r="F1" s="56"/>
      <c r="G1" s="56"/>
      <c r="H1" s="56"/>
      <c r="I1" s="57"/>
      <c r="J1" s="57"/>
      <c r="K1" s="57"/>
      <c r="L1" s="57"/>
      <c r="M1" s="58"/>
      <c r="N1" s="59"/>
      <c r="O1" s="59"/>
      <c r="P1" s="59"/>
      <c r="Q1" s="59"/>
      <c r="R1" s="60"/>
      <c r="S1" s="60"/>
    </row>
    <row r="2" spans="1:19" s="3" customFormat="1" ht="18" x14ac:dyDescent="0.35">
      <c r="A2" s="55"/>
      <c r="B2" s="61" t="s">
        <v>67</v>
      </c>
      <c r="C2" s="59"/>
      <c r="D2" s="59"/>
      <c r="E2" s="59"/>
      <c r="F2" s="59"/>
      <c r="G2" s="59"/>
      <c r="H2" s="59"/>
      <c r="I2" s="59"/>
      <c r="J2" s="59"/>
      <c r="K2" s="59"/>
      <c r="L2" s="59"/>
      <c r="M2" s="58"/>
      <c r="N2" s="59"/>
      <c r="O2" s="59"/>
      <c r="P2" s="59"/>
      <c r="Q2" s="59"/>
      <c r="R2" s="60"/>
      <c r="S2" s="60"/>
    </row>
    <row r="3" spans="1:19" s="3" customFormat="1" ht="12" customHeight="1" x14ac:dyDescent="0.35">
      <c r="A3" s="62"/>
      <c r="B3" s="63"/>
      <c r="C3" s="64"/>
      <c r="D3" s="64"/>
      <c r="E3" s="65"/>
      <c r="F3" s="65"/>
      <c r="G3" s="66"/>
      <c r="H3" s="66"/>
      <c r="I3" s="66"/>
      <c r="J3" s="66"/>
      <c r="K3" s="66"/>
      <c r="L3" s="66"/>
      <c r="M3" s="67"/>
      <c r="N3" s="66"/>
      <c r="O3" s="66"/>
      <c r="P3" s="66"/>
      <c r="Q3" s="66"/>
      <c r="R3" s="63"/>
      <c r="S3" s="63"/>
    </row>
    <row r="4" spans="1:19" ht="14.25" customHeight="1" x14ac:dyDescent="0.3">
      <c r="A4" s="68"/>
      <c r="B4" s="649" t="s">
        <v>44</v>
      </c>
      <c r="C4" s="649"/>
      <c r="D4" s="649"/>
      <c r="E4" s="649"/>
      <c r="F4" s="649"/>
      <c r="G4" s="649"/>
      <c r="H4" s="649"/>
      <c r="I4" s="649"/>
      <c r="J4" s="649"/>
      <c r="K4" s="69"/>
      <c r="L4" s="69"/>
      <c r="M4" s="70"/>
      <c r="N4" s="71"/>
      <c r="O4" s="71"/>
      <c r="P4" s="71"/>
      <c r="Q4" s="71"/>
      <c r="R4" s="71"/>
      <c r="S4" s="72"/>
    </row>
    <row r="5" spans="1:19" x14ac:dyDescent="0.3">
      <c r="A5" s="28"/>
      <c r="B5" s="73" t="s">
        <v>68</v>
      </c>
      <c r="C5" s="71"/>
      <c r="D5" s="71"/>
      <c r="E5" s="71"/>
      <c r="F5" s="71"/>
      <c r="G5" s="71"/>
      <c r="H5" s="71"/>
      <c r="I5" s="71"/>
      <c r="J5" s="71"/>
      <c r="K5" s="71"/>
      <c r="L5" s="71"/>
      <c r="M5" s="74"/>
      <c r="N5" s="71"/>
      <c r="O5" s="71"/>
      <c r="P5" s="71"/>
      <c r="Q5" s="71"/>
      <c r="R5" s="71"/>
      <c r="S5" s="71"/>
    </row>
    <row r="6" spans="1:19" ht="30" customHeight="1" x14ac:dyDescent="0.3">
      <c r="A6" s="75"/>
      <c r="B6" s="650" t="s">
        <v>69</v>
      </c>
      <c r="C6" s="653" t="s">
        <v>70</v>
      </c>
      <c r="D6" s="654"/>
      <c r="E6" s="654"/>
      <c r="F6" s="654"/>
      <c r="G6" s="654"/>
      <c r="H6" s="654"/>
      <c r="I6" s="654"/>
      <c r="J6" s="655"/>
      <c r="K6" s="75"/>
      <c r="L6" s="75"/>
      <c r="M6" s="75"/>
      <c r="N6" s="75"/>
      <c r="O6" s="75"/>
      <c r="P6" s="75"/>
      <c r="Q6" s="75"/>
      <c r="R6" s="75"/>
      <c r="S6" s="75"/>
    </row>
    <row r="7" spans="1:19" ht="30" customHeight="1" x14ac:dyDescent="0.3">
      <c r="A7" s="75"/>
      <c r="B7" s="651"/>
      <c r="C7" s="656" t="s">
        <v>6</v>
      </c>
      <c r="D7" s="657"/>
      <c r="E7" s="656" t="s">
        <v>71</v>
      </c>
      <c r="F7" s="657"/>
      <c r="G7" s="658" t="s">
        <v>51</v>
      </c>
      <c r="H7" s="658"/>
      <c r="I7" s="658" t="s">
        <v>66</v>
      </c>
      <c r="J7" s="658"/>
      <c r="K7" s="75"/>
      <c r="L7" s="75"/>
      <c r="M7" s="75"/>
      <c r="N7" s="75"/>
      <c r="O7" s="75"/>
      <c r="P7" s="75"/>
      <c r="Q7" s="75"/>
      <c r="R7" s="75"/>
      <c r="S7" s="75"/>
    </row>
    <row r="8" spans="1:19" x14ac:dyDescent="0.3">
      <c r="A8" s="75"/>
      <c r="B8" s="652"/>
      <c r="C8" s="659" t="s">
        <v>72</v>
      </c>
      <c r="D8" s="660"/>
      <c r="E8" s="76" t="s">
        <v>52</v>
      </c>
      <c r="F8" s="76" t="s">
        <v>53</v>
      </c>
      <c r="G8" s="76" t="s">
        <v>52</v>
      </c>
      <c r="H8" s="76" t="s">
        <v>53</v>
      </c>
      <c r="I8" s="76" t="s">
        <v>52</v>
      </c>
      <c r="J8" s="76" t="s">
        <v>53</v>
      </c>
      <c r="K8" s="75"/>
      <c r="M8" s="75"/>
      <c r="N8" s="75"/>
      <c r="O8" s="75"/>
      <c r="P8" s="75"/>
      <c r="Q8" s="75"/>
      <c r="R8" s="75"/>
      <c r="S8" s="75"/>
    </row>
    <row r="9" spans="1:19" ht="15" customHeight="1" x14ac:dyDescent="0.3">
      <c r="A9" s="75"/>
      <c r="B9" s="77" t="s">
        <v>73</v>
      </c>
      <c r="C9" s="78">
        <f>C10+C14+C15+C16+C17+C18+C19+C20+C21+C22+C23+C24</f>
        <v>24690556</v>
      </c>
      <c r="D9" s="78">
        <f t="shared" ref="D9:J9" si="0">D10+D14+D15+D16+D17+D18+D19+D20+D21+D22+D23+D24</f>
        <v>24690556</v>
      </c>
      <c r="E9" s="78">
        <f t="shared" si="0"/>
        <v>9805335</v>
      </c>
      <c r="F9" s="78">
        <f t="shared" si="0"/>
        <v>11260019</v>
      </c>
      <c r="G9" s="78">
        <f t="shared" si="0"/>
        <v>51742202</v>
      </c>
      <c r="H9" s="78">
        <f t="shared" si="0"/>
        <v>6112610</v>
      </c>
      <c r="I9" s="78">
        <f t="shared" si="0"/>
        <v>86238093</v>
      </c>
      <c r="J9" s="78">
        <f t="shared" si="0"/>
        <v>42063185</v>
      </c>
      <c r="K9" s="79"/>
      <c r="M9" s="75"/>
      <c r="N9" s="75"/>
      <c r="O9" s="75"/>
      <c r="P9" s="75"/>
      <c r="Q9" s="75"/>
      <c r="R9" s="75"/>
      <c r="S9" s="75"/>
    </row>
    <row r="10" spans="1:19" ht="15" customHeight="1" x14ac:dyDescent="0.3">
      <c r="A10" s="75"/>
      <c r="B10" s="80" t="s">
        <v>74</v>
      </c>
      <c r="C10" s="81">
        <f>'[1]tableau 3'!C10+'[2]tableau 3'!C10+'[3]tableau 3'!C10+'[4]tableau 3'!C10</f>
        <v>11459474</v>
      </c>
      <c r="D10" s="81">
        <f>'[1]tableau 3'!D10+'[2]tableau 3'!D10+'[3]tableau 3'!D10+'[4]tableau 3'!D10</f>
        <v>11459474</v>
      </c>
      <c r="E10" s="81">
        <f>'[1]tableau 3'!E10+'[2]tableau 3'!E10+'[3]tableau 3'!E10+'[4]tableau 3'!E10</f>
        <v>864678</v>
      </c>
      <c r="F10" s="81">
        <f>'[1]tableau 3'!F10+'[2]tableau 3'!F10+'[3]tableau 3'!F10+'[4]tableau 3'!F10</f>
        <v>864678</v>
      </c>
      <c r="G10" s="81">
        <f>'[1]tableau 3'!G10+'[2]tableau 3'!G10+'[3]tableau 3'!G10+'[4]tableau 3'!G10</f>
        <v>0</v>
      </c>
      <c r="H10" s="81">
        <f>'[1]tableau 3'!H10+'[2]tableau 3'!H10+'[3]tableau 3'!H10+'[4]tableau 3'!H10</f>
        <v>0</v>
      </c>
      <c r="I10" s="83">
        <f>C10+E10+G10</f>
        <v>12324152</v>
      </c>
      <c r="J10" s="83">
        <f t="shared" ref="I10:J24" si="1">D10+F10+H10</f>
        <v>12324152</v>
      </c>
      <c r="K10" s="84"/>
      <c r="M10" s="75"/>
      <c r="N10" s="75"/>
      <c r="O10" s="75"/>
      <c r="P10" s="75"/>
      <c r="Q10" s="75"/>
      <c r="R10" s="75"/>
      <c r="S10" s="75"/>
    </row>
    <row r="11" spans="1:19" ht="15" customHeight="1" x14ac:dyDescent="0.3">
      <c r="A11" s="75"/>
      <c r="B11" s="85" t="s">
        <v>54</v>
      </c>
      <c r="C11" s="86">
        <f>'[1]tableau 3'!C11+'[2]tableau 3'!C11+'[3]tableau 3'!C11+'[4]tableau 3'!C11</f>
        <v>1941157</v>
      </c>
      <c r="D11" s="82">
        <f>'[1]tableau 3'!D11+'[2]tableau 3'!D11+'[3]tableau 3'!D11+'[4]tableau 3'!D11</f>
        <v>1941157</v>
      </c>
      <c r="E11" s="86">
        <f>'[1]tableau 3'!E11+'[2]tableau 3'!E11+'[3]tableau 3'!E11+'[4]tableau 3'!E11</f>
        <v>34575</v>
      </c>
      <c r="F11" s="86">
        <f>'[1]tableau 3'!F11+'[2]tableau 3'!F11+'[3]tableau 3'!F11+'[4]tableau 3'!F11</f>
        <v>34575</v>
      </c>
      <c r="G11" s="86">
        <f>'[1]tableau 3'!G11+'[2]tableau 3'!G11+'[3]tableau 3'!G11+'[4]tableau 3'!G11</f>
        <v>0</v>
      </c>
      <c r="H11" s="86">
        <f>'[1]tableau 3'!H11+'[2]tableau 3'!H11+'[3]tableau 3'!H11+'[4]tableau 3'!H11</f>
        <v>0</v>
      </c>
      <c r="I11" s="87">
        <f t="shared" si="1"/>
        <v>1975732</v>
      </c>
      <c r="J11" s="87">
        <f t="shared" si="1"/>
        <v>1975732</v>
      </c>
      <c r="K11" s="84"/>
      <c r="M11" s="75"/>
      <c r="N11" s="75"/>
      <c r="O11" s="75"/>
      <c r="P11" s="75"/>
      <c r="Q11" s="75"/>
      <c r="R11" s="75"/>
      <c r="S11" s="75"/>
    </row>
    <row r="12" spans="1:19" s="90" customFormat="1" ht="15" customHeight="1" x14ac:dyDescent="0.3">
      <c r="A12" s="75"/>
      <c r="B12" s="88" t="s">
        <v>55</v>
      </c>
      <c r="C12" s="86">
        <f>'[1]tableau 3'!C12+'[2]tableau 3'!C12+'[3]tableau 3'!C12+'[4]tableau 3'!C12</f>
        <v>9276827</v>
      </c>
      <c r="D12" s="82">
        <f>'[1]tableau 3'!D12+'[2]tableau 3'!D12+'[3]tableau 3'!D12+'[4]tableau 3'!D12</f>
        <v>9276827</v>
      </c>
      <c r="E12" s="86">
        <f>'[1]tableau 3'!E12+'[2]tableau 3'!E12+'[3]tableau 3'!E12+'[4]tableau 3'!E12</f>
        <v>424103</v>
      </c>
      <c r="F12" s="86">
        <f>'[1]tableau 3'!F12+'[2]tableau 3'!F12+'[3]tableau 3'!F12+'[4]tableau 3'!F12</f>
        <v>424103</v>
      </c>
      <c r="G12" s="86">
        <f>'[1]tableau 3'!G12+'[2]tableau 3'!G12+'[3]tableau 3'!G12+'[4]tableau 3'!G12</f>
        <v>0</v>
      </c>
      <c r="H12" s="86">
        <f>'[1]tableau 3'!H12+'[2]tableau 3'!H12+'[3]tableau 3'!H12+'[4]tableau 3'!H12</f>
        <v>0</v>
      </c>
      <c r="I12" s="87">
        <f t="shared" si="1"/>
        <v>9700930</v>
      </c>
      <c r="J12" s="87">
        <f t="shared" si="1"/>
        <v>9700930</v>
      </c>
      <c r="K12" s="89"/>
      <c r="M12" s="75"/>
      <c r="N12" s="75"/>
      <c r="O12" s="75"/>
      <c r="P12" s="75"/>
      <c r="Q12" s="75"/>
      <c r="R12" s="75"/>
      <c r="S12" s="75"/>
    </row>
    <row r="13" spans="1:19" s="90" customFormat="1" ht="15" customHeight="1" x14ac:dyDescent="0.3">
      <c r="A13" s="75"/>
      <c r="B13" s="88" t="s">
        <v>56</v>
      </c>
      <c r="C13" s="86">
        <f>'[1]tableau 3'!C13+'[2]tableau 3'!C13+'[3]tableau 3'!C13+'[4]tableau 3'!C13</f>
        <v>241490</v>
      </c>
      <c r="D13" s="82">
        <f>'[1]tableau 3'!D13+'[2]tableau 3'!D13+'[3]tableau 3'!D13+'[4]tableau 3'!D13</f>
        <v>241490</v>
      </c>
      <c r="E13" s="86">
        <f>'[1]tableau 3'!E13+'[2]tableau 3'!E13+'[3]tableau 3'!E13+'[4]tableau 3'!E13</f>
        <v>406000</v>
      </c>
      <c r="F13" s="86">
        <f>'[1]tableau 3'!F13+'[2]tableau 3'!F13+'[3]tableau 3'!F13+'[4]tableau 3'!F13</f>
        <v>406000</v>
      </c>
      <c r="G13" s="86">
        <f>'[1]tableau 3'!G13+'[2]tableau 3'!G13+'[3]tableau 3'!G13+'[4]tableau 3'!G13</f>
        <v>0</v>
      </c>
      <c r="H13" s="86">
        <f>'[1]tableau 3'!H13+'[2]tableau 3'!H13+'[3]tableau 3'!H13+'[4]tableau 3'!H13</f>
        <v>0</v>
      </c>
      <c r="I13" s="87">
        <f t="shared" si="1"/>
        <v>647490</v>
      </c>
      <c r="J13" s="87">
        <f t="shared" si="1"/>
        <v>647490</v>
      </c>
      <c r="K13" s="89"/>
      <c r="M13" s="75"/>
      <c r="N13" s="75"/>
      <c r="O13" s="75"/>
      <c r="P13" s="75"/>
      <c r="Q13" s="75"/>
      <c r="R13" s="75"/>
      <c r="S13" s="75"/>
    </row>
    <row r="14" spans="1:19" s="90" customFormat="1" ht="15" customHeight="1" x14ac:dyDescent="0.3">
      <c r="A14" s="75"/>
      <c r="B14" s="91" t="s">
        <v>57</v>
      </c>
      <c r="C14" s="86">
        <f>'[1]tableau 3'!C14+'[2]tableau 3'!C14+'[3]tableau 3'!C14+'[4]tableau 3'!C14</f>
        <v>690520</v>
      </c>
      <c r="D14" s="82">
        <f>'[1]tableau 3'!D14+'[2]tableau 3'!D14+'[3]tableau 3'!D14+'[4]tableau 3'!D14</f>
        <v>690520</v>
      </c>
      <c r="E14" s="86">
        <f>'[1]tableau 3'!E14+'[2]tableau 3'!E14+'[3]tableau 3'!E14+'[4]tableau 3'!E14</f>
        <v>383600</v>
      </c>
      <c r="F14" s="86">
        <f>'[1]tableau 3'!F14+'[2]tableau 3'!F14+'[3]tableau 3'!F14+'[4]tableau 3'!F14</f>
        <v>383600</v>
      </c>
      <c r="G14" s="86">
        <f>'[1]tableau 3'!G14+'[2]tableau 3'!G14+'[3]tableau 3'!G14+'[4]tableau 3'!G14</f>
        <v>510000</v>
      </c>
      <c r="H14" s="86">
        <f>'[1]tableau 3'!H14+'[2]tableau 3'!H14+'[3]tableau 3'!H14+'[4]tableau 3'!H14</f>
        <v>510000</v>
      </c>
      <c r="I14" s="87">
        <f t="shared" si="1"/>
        <v>1584120</v>
      </c>
      <c r="J14" s="87">
        <f t="shared" si="1"/>
        <v>1584120</v>
      </c>
      <c r="K14" s="89"/>
      <c r="M14" s="75"/>
      <c r="N14" s="75"/>
      <c r="O14" s="75"/>
      <c r="P14" s="75"/>
      <c r="Q14" s="75"/>
      <c r="R14" s="75"/>
      <c r="S14" s="75"/>
    </row>
    <row r="15" spans="1:19" s="90" customFormat="1" ht="15" customHeight="1" x14ac:dyDescent="0.3">
      <c r="A15" s="75"/>
      <c r="B15" s="92" t="s">
        <v>58</v>
      </c>
      <c r="C15" s="86">
        <f>'[1]tableau 3'!C15+'[2]tableau 3'!C15+'[3]tableau 3'!C15+'[4]tableau 3'!C15</f>
        <v>4103</v>
      </c>
      <c r="D15" s="82">
        <f>'[1]tableau 3'!D15+'[2]tableau 3'!D15+'[3]tableau 3'!D15+'[4]tableau 3'!D15</f>
        <v>4103</v>
      </c>
      <c r="E15" s="86">
        <f>'[1]tableau 3'!E15+'[2]tableau 3'!E15+'[3]tableau 3'!E15+'[4]tableau 3'!E15</f>
        <v>0</v>
      </c>
      <c r="F15" s="86">
        <f>'[1]tableau 3'!F15+'[2]tableau 3'!F15+'[3]tableau 3'!F15+'[4]tableau 3'!F15</f>
        <v>0</v>
      </c>
      <c r="G15" s="86">
        <f>'[1]tableau 3'!G15+'[2]tableau 3'!G15+'[3]tableau 3'!G15+'[4]tableau 3'!G15</f>
        <v>0</v>
      </c>
      <c r="H15" s="86">
        <f>'[1]tableau 3'!H15+'[2]tableau 3'!H15+'[3]tableau 3'!H15+'[4]tableau 3'!H15</f>
        <v>0</v>
      </c>
      <c r="I15" s="87">
        <f t="shared" si="1"/>
        <v>4103</v>
      </c>
      <c r="J15" s="87">
        <f t="shared" si="1"/>
        <v>4103</v>
      </c>
      <c r="K15" s="89"/>
      <c r="M15" s="75"/>
      <c r="N15" s="75"/>
      <c r="O15" s="75"/>
      <c r="P15" s="75"/>
      <c r="Q15" s="75"/>
      <c r="R15" s="75"/>
      <c r="S15" s="75"/>
    </row>
    <row r="16" spans="1:19" s="90" customFormat="1" ht="15" customHeight="1" x14ac:dyDescent="0.3">
      <c r="A16" s="75"/>
      <c r="B16" s="92" t="s">
        <v>75</v>
      </c>
      <c r="C16" s="86">
        <f>'[1]tableau 3'!C16+'[2]tableau 3'!C16+'[3]tableau 3'!C16+'[4]tableau 3'!C16</f>
        <v>862179</v>
      </c>
      <c r="D16" s="82">
        <f>'[1]tableau 3'!D16+'[2]tableau 3'!D16+'[3]tableau 3'!D16+'[4]tableau 3'!D16</f>
        <v>862179</v>
      </c>
      <c r="E16" s="86">
        <f>'[1]tableau 3'!E16+'[2]tableau 3'!E16+'[3]tableau 3'!E16+'[4]tableau 3'!E16</f>
        <v>0</v>
      </c>
      <c r="F16" s="86">
        <f>'[1]tableau 3'!F16+'[2]tableau 3'!F16+'[3]tableau 3'!F16+'[4]tableau 3'!F16</f>
        <v>0</v>
      </c>
      <c r="G16" s="86">
        <f>'[1]tableau 3'!G16+'[2]tableau 3'!G16+'[3]tableau 3'!G16+'[4]tableau 3'!G16</f>
        <v>0</v>
      </c>
      <c r="H16" s="86">
        <f>'[1]tableau 3'!H16+'[2]tableau 3'!H16+'[3]tableau 3'!H16+'[4]tableau 3'!H16</f>
        <v>0</v>
      </c>
      <c r="I16" s="87">
        <f t="shared" si="1"/>
        <v>862179</v>
      </c>
      <c r="J16" s="87">
        <f t="shared" si="1"/>
        <v>862179</v>
      </c>
      <c r="K16" s="89"/>
      <c r="M16" s="75"/>
      <c r="N16" s="75"/>
      <c r="O16" s="75"/>
      <c r="P16" s="75"/>
      <c r="Q16" s="75"/>
      <c r="R16" s="75"/>
      <c r="S16" s="75"/>
    </row>
    <row r="17" spans="1:19" s="90" customFormat="1" ht="15" customHeight="1" x14ac:dyDescent="0.3">
      <c r="A17" s="75"/>
      <c r="B17" s="92" t="s">
        <v>76</v>
      </c>
      <c r="C17" s="86">
        <f>'[1]tableau 3'!C17+'[2]tableau 3'!C17+'[3]tableau 3'!C17+'[4]tableau 3'!C17</f>
        <v>171084</v>
      </c>
      <c r="D17" s="82">
        <f>'[1]tableau 3'!D17+'[2]tableau 3'!D17+'[3]tableau 3'!D17+'[4]tableau 3'!D17</f>
        <v>171084</v>
      </c>
      <c r="E17" s="86">
        <v>90000</v>
      </c>
      <c r="F17" s="86">
        <v>90000</v>
      </c>
      <c r="G17" s="86">
        <v>265000</v>
      </c>
      <c r="H17" s="86">
        <v>265000</v>
      </c>
      <c r="I17" s="87">
        <f t="shared" si="1"/>
        <v>526084</v>
      </c>
      <c r="J17" s="87">
        <f t="shared" si="1"/>
        <v>526084</v>
      </c>
      <c r="K17" s="89"/>
      <c r="M17" s="75"/>
      <c r="N17" s="75"/>
      <c r="O17" s="75"/>
      <c r="P17" s="75"/>
      <c r="Q17" s="75"/>
      <c r="R17" s="75"/>
      <c r="S17" s="75"/>
    </row>
    <row r="18" spans="1:19" s="90" customFormat="1" ht="15" customHeight="1" x14ac:dyDescent="0.3">
      <c r="A18" s="75"/>
      <c r="B18" s="92" t="s">
        <v>77</v>
      </c>
      <c r="C18" s="86">
        <f>'[1]tableau 3'!C18+'[2]tableau 3'!C18+'[3]tableau 3'!C18+'[4]tableau 3'!C18</f>
        <v>0</v>
      </c>
      <c r="D18" s="82">
        <f>'[1]tableau 3'!D18+'[2]tableau 3'!D18+'[3]tableau 3'!D18+'[4]tableau 3'!D18</f>
        <v>0</v>
      </c>
      <c r="E18" s="86">
        <f>'[1]tableau 3'!E18+'[2]tableau 3'!E18+'[3]tableau 3'!E18+'[4]tableau 3'!E18</f>
        <v>0</v>
      </c>
      <c r="F18" s="86">
        <f>'[1]tableau 3'!F18+'[2]tableau 3'!F18+'[3]tableau 3'!F18+'[4]tableau 3'!F18</f>
        <v>0</v>
      </c>
      <c r="G18" s="86">
        <f>'[1]tableau 3'!G18+'[2]tableau 3'!G18+'[3]tableau 3'!G18+'[4]tableau 3'!G18</f>
        <v>0</v>
      </c>
      <c r="H18" s="86">
        <f>'[1]tableau 3'!H18+'[2]tableau 3'!H18+'[3]tableau 3'!H18+'[4]tableau 3'!H18</f>
        <v>0</v>
      </c>
      <c r="I18" s="87">
        <f t="shared" si="1"/>
        <v>0</v>
      </c>
      <c r="J18" s="87">
        <f t="shared" si="1"/>
        <v>0</v>
      </c>
      <c r="K18" s="89"/>
      <c r="M18" s="75"/>
      <c r="N18" s="75"/>
      <c r="O18" s="75"/>
      <c r="P18" s="75"/>
      <c r="Q18" s="75"/>
      <c r="R18" s="75"/>
      <c r="S18" s="75"/>
    </row>
    <row r="19" spans="1:19" s="90" customFormat="1" ht="15" customHeight="1" x14ac:dyDescent="0.3">
      <c r="A19" s="75"/>
      <c r="B19" s="92" t="s">
        <v>78</v>
      </c>
      <c r="C19" s="86">
        <f>'[1]tableau 3'!C19+'[2]tableau 3'!C19+'[3]tableau 3'!C19+'[4]tableau 3'!C19</f>
        <v>382556</v>
      </c>
      <c r="D19" s="82">
        <f>'[1]tableau 3'!D19+'[2]tableau 3'!D19+'[3]tableau 3'!D19+'[4]tableau 3'!D19</f>
        <v>382556</v>
      </c>
      <c r="E19" s="86">
        <f>'[1]tableau 3'!E19+'[2]tableau 3'!E19+'[3]tableau 3'!E19+'[4]tableau 3'!E19</f>
        <v>0</v>
      </c>
      <c r="F19" s="86">
        <f>'[1]tableau 3'!F19+'[2]tableau 3'!F19+'[3]tableau 3'!F19+'[4]tableau 3'!F19</f>
        <v>0</v>
      </c>
      <c r="G19" s="86">
        <f>'[1]tableau 3'!G19+'[2]tableau 3'!G19+'[3]tableau 3'!G19+'[4]tableau 3'!G19</f>
        <v>0</v>
      </c>
      <c r="H19" s="86">
        <f>'[1]tableau 3'!H19+'[2]tableau 3'!H19+'[3]tableau 3'!H19+'[4]tableau 3'!H19</f>
        <v>0</v>
      </c>
      <c r="I19" s="87">
        <f t="shared" si="1"/>
        <v>382556</v>
      </c>
      <c r="J19" s="87">
        <f t="shared" si="1"/>
        <v>382556</v>
      </c>
      <c r="K19" s="89"/>
      <c r="M19" s="75"/>
      <c r="N19" s="75"/>
      <c r="O19" s="75"/>
      <c r="P19" s="75"/>
      <c r="Q19" s="75"/>
      <c r="R19" s="75"/>
      <c r="S19" s="75"/>
    </row>
    <row r="20" spans="1:19" s="90" customFormat="1" ht="15" customHeight="1" x14ac:dyDescent="0.3">
      <c r="A20" s="75"/>
      <c r="B20" s="92" t="s">
        <v>59</v>
      </c>
      <c r="C20" s="86">
        <f>'[1]tableau 3'!C20+'[2]tableau 3'!C20+'[3]tableau 3'!C20+'[4]tableau 3'!C20</f>
        <v>3773160</v>
      </c>
      <c r="D20" s="82">
        <f>'[1]tableau 3'!D20+'[2]tableau 3'!D20+'[3]tableau 3'!D20+'[4]tableau 3'!D20</f>
        <v>3773160</v>
      </c>
      <c r="E20" s="86">
        <f>'[1]tableau 3'!E20+'[2]tableau 3'!E20+'[3]tableau 3'!E20+'[4]tableau 3'!E20</f>
        <v>0</v>
      </c>
      <c r="F20" s="86">
        <f>'[1]tableau 3'!F20+'[2]tableau 3'!F20+'[3]tableau 3'!F20+'[4]tableau 3'!F20</f>
        <v>0</v>
      </c>
      <c r="G20" s="86">
        <f>'[1]tableau 3'!G20+'[2]tableau 3'!G20+'[3]tableau 3'!G20+'[4]tableau 3'!G20</f>
        <v>0</v>
      </c>
      <c r="H20" s="86">
        <f>'[1]tableau 3'!H20+'[2]tableau 3'!H20+'[3]tableau 3'!H20+'[4]tableau 3'!H20</f>
        <v>0</v>
      </c>
      <c r="I20" s="87">
        <f t="shared" si="1"/>
        <v>3773160</v>
      </c>
      <c r="J20" s="87">
        <f t="shared" si="1"/>
        <v>3773160</v>
      </c>
      <c r="K20" s="84"/>
      <c r="L20" s="75"/>
      <c r="M20" s="75"/>
      <c r="N20" s="75"/>
      <c r="O20" s="75"/>
      <c r="P20" s="75"/>
      <c r="Q20" s="75"/>
      <c r="R20" s="75"/>
      <c r="S20" s="75"/>
    </row>
    <row r="21" spans="1:19" s="90" customFormat="1" ht="15" customHeight="1" x14ac:dyDescent="0.3">
      <c r="A21" s="75"/>
      <c r="B21" s="92" t="s">
        <v>79</v>
      </c>
      <c r="C21" s="86">
        <f>'[1]tableau 3'!C21+'[2]tableau 3'!C21+'[3]tableau 3'!C21+'[4]tableau 3'!C21</f>
        <v>299595</v>
      </c>
      <c r="D21" s="82">
        <f>'[1]tableau 3'!D21+'[2]tableau 3'!D21+'[3]tableau 3'!D21+'[4]tableau 3'!D21</f>
        <v>299595</v>
      </c>
      <c r="E21" s="86">
        <f>'[1]tableau 3'!E21+'[2]tableau 3'!E21+'[3]tableau 3'!E21+'[4]tableau 3'!E21</f>
        <v>849000</v>
      </c>
      <c r="F21" s="86">
        <f>'[1]tableau 3'!F21+'[2]tableau 3'!F21+'[3]tableau 3'!F21+'[4]tableau 3'!F21</f>
        <v>849000</v>
      </c>
      <c r="G21" s="86">
        <f>'[1]tableau 3'!G21+'[2]tableau 3'!G21+'[3]tableau 3'!G21+'[4]tableau 3'!G21</f>
        <v>272000</v>
      </c>
      <c r="H21" s="86">
        <f>'[1]tableau 3'!H21+'[2]tableau 3'!H21+'[3]tableau 3'!H21+'[4]tableau 3'!H21</f>
        <v>272000</v>
      </c>
      <c r="I21" s="87">
        <f t="shared" si="1"/>
        <v>1420595</v>
      </c>
      <c r="J21" s="87">
        <f t="shared" si="1"/>
        <v>1420595</v>
      </c>
      <c r="K21" s="75"/>
      <c r="L21" s="75"/>
      <c r="M21" s="75"/>
      <c r="N21" s="75"/>
      <c r="O21" s="75"/>
      <c r="P21" s="75"/>
      <c r="Q21" s="75"/>
      <c r="R21" s="75"/>
      <c r="S21" s="75"/>
    </row>
    <row r="22" spans="1:19" s="90" customFormat="1" ht="15" customHeight="1" x14ac:dyDescent="0.3">
      <c r="A22" s="75"/>
      <c r="B22" s="91" t="s">
        <v>60</v>
      </c>
      <c r="C22" s="86">
        <f>'[1]tableau 3'!C22+'[2]tableau 3'!C22+'[3]tableau 3'!C22+'[4]tableau 3'!C22</f>
        <v>121000</v>
      </c>
      <c r="D22" s="82">
        <f>'[1]tableau 3'!D22+'[2]tableau 3'!D22+'[3]tableau 3'!D22+'[4]tableau 3'!D22</f>
        <v>121000</v>
      </c>
      <c r="E22" s="86">
        <f>'[1]tableau 3'!E22+'[2]tableau 3'!E22+'[3]tableau 3'!E22+'[4]tableau 3'!E22</f>
        <v>40000</v>
      </c>
      <c r="F22" s="86">
        <f>'[1]tableau 3'!F22+'[2]tableau 3'!F22+'[3]tableau 3'!F22+'[4]tableau 3'!F22</f>
        <v>40000</v>
      </c>
      <c r="G22" s="86">
        <f>'[1]tableau 3'!G22+'[2]tableau 3'!G22+'[3]tableau 3'!G22+'[4]tableau 3'!G22</f>
        <v>0</v>
      </c>
      <c r="H22" s="86">
        <f>'[1]tableau 3'!H22+'[2]tableau 3'!H22+'[3]tableau 3'!H22+'[4]tableau 3'!H22</f>
        <v>0</v>
      </c>
      <c r="I22" s="87">
        <f t="shared" si="1"/>
        <v>161000</v>
      </c>
      <c r="J22" s="87">
        <f t="shared" si="1"/>
        <v>161000</v>
      </c>
      <c r="K22" s="75"/>
      <c r="L22" s="75"/>
      <c r="M22" s="75"/>
      <c r="N22" s="75"/>
      <c r="O22" s="75"/>
      <c r="P22" s="75"/>
      <c r="Q22" s="75"/>
      <c r="R22" s="75"/>
      <c r="S22" s="75"/>
    </row>
    <row r="23" spans="1:19" s="90" customFormat="1" ht="15" customHeight="1" x14ac:dyDescent="0.3">
      <c r="A23" s="93"/>
      <c r="B23" s="91" t="s">
        <v>61</v>
      </c>
      <c r="C23" s="86">
        <f>'[1]tableau 3'!C23+'[2]tableau 3'!C23+'[3]tableau 3'!C23+'[4]tableau 3'!C23-147000</f>
        <v>2004596</v>
      </c>
      <c r="D23" s="82">
        <f>'[1]tableau 3'!D23+'[2]tableau 3'!D23+'[3]tableau 3'!D23+'[4]tableau 3'!D23-147000</f>
        <v>2004596</v>
      </c>
      <c r="E23" s="86">
        <f>'[1]tableau 3'!E23+'[2]tableau 3'!E23+'[3]tableau 3'!E23+'[4]tableau 3'!E23</f>
        <v>2642097</v>
      </c>
      <c r="F23" s="86">
        <f>'[1]tableau 3'!F23+'[2]tableau 3'!F23+'[3]tableau 3'!F23+'[4]tableau 3'!F23</f>
        <v>4096781</v>
      </c>
      <c r="G23" s="86">
        <v>49978712</v>
      </c>
      <c r="H23" s="86">
        <f>'[1]tableau 3'!H23+'[2]tableau 3'!H23+'[3]tableau 3'!H23+'[4]tableau 3'!H23</f>
        <v>4349120</v>
      </c>
      <c r="I23" s="87">
        <f t="shared" si="1"/>
        <v>54625405</v>
      </c>
      <c r="J23" s="87">
        <f t="shared" si="1"/>
        <v>10450497</v>
      </c>
      <c r="K23" s="75"/>
      <c r="L23" s="75"/>
      <c r="M23" s="93"/>
      <c r="N23" s="93"/>
      <c r="O23" s="93"/>
      <c r="P23" s="93"/>
      <c r="Q23" s="93"/>
      <c r="R23" s="93"/>
      <c r="S23" s="93"/>
    </row>
    <row r="24" spans="1:19" s="90" customFormat="1" ht="15" customHeight="1" x14ac:dyDescent="0.3">
      <c r="A24" s="93"/>
      <c r="B24" s="91" t="s">
        <v>62</v>
      </c>
      <c r="C24" s="86">
        <f>'[1]tableau 3'!C24+'[2]tableau 3'!C24+'[3]tableau 3'!C24+'[4]tableau 3'!C24</f>
        <v>4922289</v>
      </c>
      <c r="D24" s="82">
        <f>'[1]tableau 3'!D24+'[2]tableau 3'!D24+'[3]tableau 3'!D24+'[4]tableau 3'!D24</f>
        <v>4922289</v>
      </c>
      <c r="E24" s="86">
        <v>4935960</v>
      </c>
      <c r="F24" s="86">
        <v>4935960</v>
      </c>
      <c r="G24" s="86">
        <v>716490</v>
      </c>
      <c r="H24" s="86">
        <v>716490</v>
      </c>
      <c r="I24" s="87">
        <f t="shared" si="1"/>
        <v>10574739</v>
      </c>
      <c r="J24" s="87">
        <f t="shared" si="1"/>
        <v>10574739</v>
      </c>
      <c r="K24" s="75"/>
      <c r="L24" s="75"/>
      <c r="M24" s="93"/>
      <c r="N24" s="93"/>
      <c r="O24" s="93"/>
      <c r="P24" s="93"/>
      <c r="Q24" s="93"/>
      <c r="R24" s="93"/>
      <c r="S24" s="93"/>
    </row>
    <row r="25" spans="1:19" s="90" customFormat="1" ht="15" customHeight="1" x14ac:dyDescent="0.3">
      <c r="A25" s="93"/>
      <c r="B25" s="94" t="s">
        <v>63</v>
      </c>
      <c r="C25" s="95">
        <f>'[1]tableau 3'!C25+'[2]tableau 3'!C25+'[3]tableau 3'!C25+'[4]tableau 3'!C25</f>
        <v>0</v>
      </c>
      <c r="D25" s="95">
        <f>'[1]tableau 3'!D25+'[2]tableau 3'!D25+'[3]tableau 3'!D25+'[4]tableau 3'!D25</f>
        <v>0</v>
      </c>
      <c r="E25" s="95">
        <f>'[1]tableau 3'!E25+'[2]tableau 3'!E25+'[3]tableau 3'!E25+'[4]tableau 3'!E25</f>
        <v>268000</v>
      </c>
      <c r="F25" s="95">
        <f>'[1]tableau 3'!F25+'[2]tableau 3'!F25+'[3]tableau 3'!F25+'[4]tableau 3'!F25</f>
        <v>268000</v>
      </c>
      <c r="G25" s="95">
        <f>'[1]tableau 3'!G25+'[2]tableau 3'!G25+'[3]tableau 3'!G25+'[4]tableau 3'!G25</f>
        <v>20000</v>
      </c>
      <c r="H25" s="95">
        <f>'[1]tableau 3'!H25+'[2]tableau 3'!H25+'[3]tableau 3'!H25+'[4]tableau 3'!H25</f>
        <v>20000</v>
      </c>
      <c r="I25" s="95">
        <f>'[1]tableau 3'!I25+'[2]tableau 3'!I25+'[3]tableau 3'!I25+'[4]tableau 3'!I25</f>
        <v>288000</v>
      </c>
      <c r="J25" s="95">
        <f>'[1]tableau 3'!J25+'[2]tableau 3'!J25+'[3]tableau 3'!J25+'[4]tableau 3'!J25</f>
        <v>288000</v>
      </c>
      <c r="K25" s="96"/>
      <c r="L25" s="75"/>
      <c r="M25" s="480"/>
      <c r="N25" s="93"/>
      <c r="O25" s="93"/>
      <c r="P25" s="93"/>
      <c r="Q25" s="93"/>
      <c r="R25" s="93"/>
      <c r="S25" s="93"/>
    </row>
    <row r="26" spans="1:19" s="90" customFormat="1" ht="15" customHeight="1" x14ac:dyDescent="0.3">
      <c r="A26" s="93"/>
      <c r="B26" s="91" t="s">
        <v>64</v>
      </c>
      <c r="C26" s="86">
        <f>'[1]tableau 3'!C26+'[2]tableau 3'!C26+'[3]tableau 3'!C26+'[4]tableau 3'!C26</f>
        <v>0</v>
      </c>
      <c r="D26" s="82">
        <f>'[1]tableau 3'!D26+'[2]tableau 3'!D26+'[3]tableau 3'!D26+'[4]tableau 3'!D26</f>
        <v>0</v>
      </c>
      <c r="E26" s="86">
        <f>'[1]tableau 3'!E26+'[2]tableau 3'!E26+'[3]tableau 3'!E26+'[4]tableau 3'!E26</f>
        <v>0</v>
      </c>
      <c r="F26" s="86">
        <f>'[1]tableau 3'!F26+'[2]tableau 3'!F26+'[3]tableau 3'!F26+'[4]tableau 3'!F26</f>
        <v>0</v>
      </c>
      <c r="G26" s="86">
        <f>'[1]tableau 3'!G26+'[2]tableau 3'!G26+'[3]tableau 3'!G26+'[4]tableau 3'!G26</f>
        <v>0</v>
      </c>
      <c r="H26" s="86">
        <f>'[1]tableau 3'!H26+'[2]tableau 3'!H26+'[3]tableau 3'!H26+'[4]tableau 3'!H26</f>
        <v>0</v>
      </c>
      <c r="I26" s="87">
        <f>'[1]tableau 3'!I26+'[2]tableau 3'!I26+'[3]tableau 3'!I26+'[4]tableau 3'!I26</f>
        <v>0</v>
      </c>
      <c r="J26" s="87">
        <f>'[1]tableau 3'!J26+'[2]tableau 3'!J26+'[3]tableau 3'!J26+'[4]tableau 3'!J26</f>
        <v>0</v>
      </c>
      <c r="K26" s="75"/>
      <c r="L26" s="75"/>
      <c r="M26" s="93"/>
      <c r="N26" s="93"/>
      <c r="O26" s="93"/>
      <c r="P26" s="93"/>
      <c r="Q26" s="93"/>
      <c r="R26" s="93"/>
      <c r="S26" s="93"/>
    </row>
    <row r="27" spans="1:19" ht="15" customHeight="1" x14ac:dyDescent="0.3">
      <c r="A27" s="97"/>
      <c r="B27" s="98" t="s">
        <v>80</v>
      </c>
      <c r="C27" s="86">
        <f>'[1]tableau 3'!C27+'[2]tableau 3'!C27+'[3]tableau 3'!C27+'[4]tableau 3'!C27</f>
        <v>0</v>
      </c>
      <c r="D27" s="82">
        <f>'[1]tableau 3'!D27+'[2]tableau 3'!D27+'[3]tableau 3'!D27+'[4]tableau 3'!D27</f>
        <v>0</v>
      </c>
      <c r="E27" s="86">
        <f>'[1]tableau 3'!E27+'[2]tableau 3'!E27+'[3]tableau 3'!E27+'[4]tableau 3'!E27</f>
        <v>268000</v>
      </c>
      <c r="F27" s="86">
        <f>'[1]tableau 3'!F27+'[2]tableau 3'!F27+'[3]tableau 3'!F27+'[4]tableau 3'!F27</f>
        <v>268000</v>
      </c>
      <c r="G27" s="86">
        <f>'[1]tableau 3'!G27+'[2]tableau 3'!G27+'[3]tableau 3'!G27+'[4]tableau 3'!G27</f>
        <v>20000</v>
      </c>
      <c r="H27" s="86">
        <f>'[1]tableau 3'!H27+'[2]tableau 3'!H27+'[3]tableau 3'!H27+'[4]tableau 3'!H27</f>
        <v>20000</v>
      </c>
      <c r="I27" s="87">
        <f>'[1]tableau 3'!I27+'[2]tableau 3'!I27+'[3]tableau 3'!I27+'[4]tableau 3'!I27</f>
        <v>288000</v>
      </c>
      <c r="J27" s="87">
        <f>'[1]tableau 3'!J27+'[2]tableau 3'!J27+'[3]tableau 3'!J27+'[4]tableau 3'!J27</f>
        <v>288000</v>
      </c>
      <c r="K27" s="75"/>
      <c r="L27" s="75"/>
      <c r="M27" s="97"/>
      <c r="N27" s="97"/>
      <c r="O27" s="97"/>
      <c r="P27" s="97"/>
      <c r="Q27" s="97"/>
      <c r="R27" s="97"/>
      <c r="S27" s="97"/>
    </row>
    <row r="28" spans="1:19" ht="15" customHeight="1" x14ac:dyDescent="0.3">
      <c r="A28" s="97"/>
      <c r="B28" s="98" t="s">
        <v>65</v>
      </c>
      <c r="C28" s="86">
        <f>'[1]tableau 3'!C28+'[2]tableau 3'!C28+'[3]tableau 3'!C28+'[4]tableau 3'!C28</f>
        <v>0</v>
      </c>
      <c r="D28" s="82">
        <f>'[1]tableau 3'!D28+'[2]tableau 3'!D28+'[3]tableau 3'!D28+'[4]tableau 3'!D28</f>
        <v>0</v>
      </c>
      <c r="E28" s="86">
        <f>'[1]tableau 3'!E28+'[2]tableau 3'!E28+'[3]tableau 3'!E28+'[4]tableau 3'!E28</f>
        <v>0</v>
      </c>
      <c r="F28" s="86">
        <f>'[1]tableau 3'!F28+'[2]tableau 3'!F28+'[3]tableau 3'!F28+'[4]tableau 3'!F28</f>
        <v>0</v>
      </c>
      <c r="G28" s="86">
        <f>'[1]tableau 3'!G28+'[2]tableau 3'!G28+'[3]tableau 3'!G28+'[4]tableau 3'!G28</f>
        <v>0</v>
      </c>
      <c r="H28" s="86">
        <f>'[1]tableau 3'!H28+'[2]tableau 3'!H28+'[3]tableau 3'!H28+'[4]tableau 3'!H28</f>
        <v>0</v>
      </c>
      <c r="I28" s="87">
        <f>'[1]tableau 3'!I28+'[2]tableau 3'!I28+'[3]tableau 3'!I28+'[4]tableau 3'!I28</f>
        <v>0</v>
      </c>
      <c r="J28" s="87">
        <f>'[1]tableau 3'!J28+'[2]tableau 3'!J28+'[3]tableau 3'!J28+'[4]tableau 3'!J28</f>
        <v>0</v>
      </c>
      <c r="K28" s="75"/>
      <c r="L28" s="75"/>
      <c r="M28" s="97"/>
      <c r="N28" s="97"/>
      <c r="O28" s="97"/>
      <c r="P28" s="97"/>
      <c r="Q28" s="97"/>
      <c r="R28" s="97"/>
      <c r="S28" s="97"/>
    </row>
    <row r="29" spans="1:19" ht="15" customHeight="1" x14ac:dyDescent="0.3">
      <c r="A29" s="97"/>
      <c r="B29" s="99" t="s">
        <v>66</v>
      </c>
      <c r="C29" s="100">
        <f>C9+C25</f>
        <v>24690556</v>
      </c>
      <c r="D29" s="100">
        <f t="shared" ref="D29:J29" si="2">D9+D25</f>
        <v>24690556</v>
      </c>
      <c r="E29" s="100">
        <f t="shared" si="2"/>
        <v>10073335</v>
      </c>
      <c r="F29" s="100">
        <f t="shared" si="2"/>
        <v>11528019</v>
      </c>
      <c r="G29" s="100">
        <f t="shared" si="2"/>
        <v>51762202</v>
      </c>
      <c r="H29" s="100">
        <f t="shared" si="2"/>
        <v>6132610</v>
      </c>
      <c r="I29" s="100">
        <f t="shared" si="2"/>
        <v>86526093</v>
      </c>
      <c r="J29" s="100">
        <f t="shared" si="2"/>
        <v>42351185</v>
      </c>
      <c r="K29" s="75"/>
      <c r="L29" s="75"/>
      <c r="M29" s="101"/>
      <c r="N29" s="101"/>
      <c r="O29" s="97"/>
      <c r="P29" s="97"/>
      <c r="Q29" s="97"/>
      <c r="R29" s="97"/>
      <c r="S29" s="97"/>
    </row>
    <row r="30" spans="1:19" x14ac:dyDescent="0.3">
      <c r="A30" s="97"/>
      <c r="B30" s="97"/>
      <c r="C30" s="97"/>
      <c r="D30" s="97"/>
      <c r="E30" s="97"/>
      <c r="F30" s="97"/>
      <c r="G30" s="97"/>
      <c r="H30" s="97"/>
      <c r="I30" s="97"/>
      <c r="J30" s="97"/>
      <c r="K30" s="75"/>
      <c r="L30" s="75"/>
      <c r="M30" s="97"/>
      <c r="N30" s="97"/>
      <c r="O30" s="97"/>
      <c r="P30" s="97"/>
      <c r="Q30" s="97"/>
      <c r="R30" s="97"/>
      <c r="S30" s="97"/>
    </row>
    <row r="31" spans="1:19" x14ac:dyDescent="0.3">
      <c r="A31" s="97"/>
      <c r="B31" s="97"/>
      <c r="C31" s="97"/>
      <c r="D31" s="97"/>
      <c r="E31" s="97"/>
      <c r="F31" s="97"/>
      <c r="G31" s="97"/>
      <c r="H31" s="102" t="s">
        <v>81</v>
      </c>
      <c r="I31" s="103"/>
      <c r="J31" s="104"/>
      <c r="K31" s="75"/>
      <c r="L31" s="75"/>
      <c r="M31" s="97"/>
      <c r="N31" s="101"/>
      <c r="O31" s="101"/>
      <c r="P31" s="97"/>
      <c r="Q31" s="97"/>
      <c r="R31" s="97"/>
      <c r="S31" s="97"/>
    </row>
    <row r="32" spans="1:19" ht="13.5" customHeight="1" x14ac:dyDescent="0.3">
      <c r="A32" s="97"/>
      <c r="B32" s="71"/>
      <c r="C32" s="71"/>
      <c r="D32" s="71"/>
      <c r="E32" s="71"/>
      <c r="F32" s="71"/>
      <c r="G32" s="71"/>
      <c r="H32" s="71"/>
      <c r="I32" s="71"/>
      <c r="J32" s="71"/>
      <c r="K32" s="71"/>
      <c r="L32" s="71"/>
      <c r="M32" s="97"/>
      <c r="N32" s="97"/>
      <c r="O32" s="97"/>
      <c r="P32" s="97"/>
      <c r="Q32" s="97"/>
      <c r="R32" s="97"/>
      <c r="S32" s="97"/>
    </row>
    <row r="33" spans="1:19" ht="18" x14ac:dyDescent="0.3">
      <c r="A33" s="97"/>
      <c r="B33" s="105" t="s">
        <v>82</v>
      </c>
      <c r="C33" s="71"/>
      <c r="D33" s="71"/>
      <c r="E33" s="71"/>
      <c r="F33" s="71"/>
      <c r="G33" s="71"/>
      <c r="H33" s="71"/>
      <c r="I33" s="71"/>
      <c r="J33" s="71"/>
      <c r="K33" s="71"/>
      <c r="L33" s="71"/>
      <c r="M33" s="97"/>
      <c r="N33" s="97"/>
      <c r="O33" s="97"/>
      <c r="P33" s="97"/>
      <c r="Q33" s="97"/>
      <c r="R33" s="97"/>
      <c r="S33" s="97"/>
    </row>
    <row r="34" spans="1:19" x14ac:dyDescent="0.3">
      <c r="A34" s="97"/>
      <c r="B34" s="641" t="s">
        <v>83</v>
      </c>
      <c r="C34" s="641"/>
      <c r="D34" s="641"/>
      <c r="E34" s="641"/>
      <c r="F34" s="641"/>
      <c r="G34" s="641"/>
      <c r="H34" s="641"/>
      <c r="I34" s="641"/>
      <c r="J34" s="641"/>
      <c r="K34" s="641"/>
      <c r="L34" s="641"/>
      <c r="M34" s="97"/>
      <c r="N34" s="97"/>
      <c r="O34" s="97"/>
      <c r="P34" s="97"/>
      <c r="Q34" s="97"/>
      <c r="R34" s="97"/>
      <c r="S34" s="97"/>
    </row>
    <row r="35" spans="1:19" x14ac:dyDescent="0.3">
      <c r="A35" s="97"/>
      <c r="B35" s="97"/>
      <c r="C35" s="97"/>
      <c r="D35" s="97"/>
      <c r="E35" s="97"/>
      <c r="F35" s="97"/>
      <c r="G35" s="97"/>
      <c r="H35" s="97"/>
      <c r="I35" s="97"/>
      <c r="J35" s="97"/>
      <c r="K35" s="97"/>
      <c r="L35" s="97"/>
      <c r="M35" s="97"/>
      <c r="N35" s="97"/>
      <c r="O35" s="97"/>
      <c r="P35" s="97"/>
      <c r="Q35" s="97"/>
      <c r="R35" s="97"/>
      <c r="S35" s="97"/>
    </row>
    <row r="36" spans="1:19" ht="30" customHeight="1" x14ac:dyDescent="0.3">
      <c r="A36" s="97"/>
      <c r="B36" s="642" t="s">
        <v>69</v>
      </c>
      <c r="C36" s="644" t="s">
        <v>84</v>
      </c>
      <c r="D36" s="645"/>
      <c r="E36" s="645"/>
      <c r="F36" s="645"/>
      <c r="G36" s="645"/>
      <c r="H36" s="645"/>
      <c r="I36" s="645"/>
      <c r="J36" s="645"/>
      <c r="K36" s="646"/>
      <c r="L36" s="71"/>
      <c r="M36" s="97"/>
      <c r="N36" s="97"/>
      <c r="O36" s="97"/>
      <c r="P36" s="97"/>
      <c r="Q36" s="97"/>
      <c r="R36" s="97"/>
      <c r="S36" s="97"/>
    </row>
    <row r="37" spans="1:19" ht="30" customHeight="1" x14ac:dyDescent="0.3">
      <c r="A37" s="97"/>
      <c r="B37" s="643"/>
      <c r="C37" s="644" t="s">
        <v>85</v>
      </c>
      <c r="D37" s="645"/>
      <c r="E37" s="645"/>
      <c r="F37" s="645"/>
      <c r="G37" s="646"/>
      <c r="H37" s="644" t="s">
        <v>86</v>
      </c>
      <c r="I37" s="645"/>
      <c r="J37" s="646"/>
      <c r="K37" s="647" t="s">
        <v>66</v>
      </c>
      <c r="L37" s="71"/>
      <c r="M37" s="97"/>
      <c r="N37" s="97"/>
      <c r="O37" s="97"/>
      <c r="P37" s="97"/>
      <c r="Q37" s="97"/>
      <c r="R37" s="97"/>
      <c r="S37" s="97"/>
    </row>
    <row r="38" spans="1:19" ht="60" x14ac:dyDescent="0.3">
      <c r="A38" s="97"/>
      <c r="B38" s="643"/>
      <c r="C38" s="318" t="s">
        <v>87</v>
      </c>
      <c r="D38" s="319" t="s">
        <v>88</v>
      </c>
      <c r="E38" s="319" t="s">
        <v>9</v>
      </c>
      <c r="F38" s="319" t="s">
        <v>89</v>
      </c>
      <c r="G38" s="320" t="s">
        <v>90</v>
      </c>
      <c r="H38" s="318" t="s">
        <v>91</v>
      </c>
      <c r="I38" s="319" t="s">
        <v>92</v>
      </c>
      <c r="J38" s="320" t="s">
        <v>93</v>
      </c>
      <c r="K38" s="648"/>
      <c r="L38" s="97"/>
      <c r="M38" s="97"/>
      <c r="N38" s="97"/>
      <c r="O38" s="97"/>
      <c r="P38" s="97"/>
      <c r="Q38" s="97"/>
      <c r="R38" s="97"/>
      <c r="S38" s="97"/>
    </row>
    <row r="39" spans="1:19" x14ac:dyDescent="0.3">
      <c r="A39" s="97"/>
      <c r="B39" s="106" t="s">
        <v>87</v>
      </c>
      <c r="C39" s="306">
        <f>'[1]tableau 3'!C39+'[2]tableau 3'!C39+'[3]tableau 3'!C39+'[4]tableau 3'!C39</f>
        <v>25881270</v>
      </c>
      <c r="D39" s="307">
        <f>'[1]tableau 3'!D39+'[2]tableau 3'!D39+'[3]tableau 3'!D39+'[4]tableau 3'!D39</f>
        <v>0</v>
      </c>
      <c r="E39" s="307">
        <f>'[1]tableau 3'!E39+'[2]tableau 3'!E39+'[3]tableau 3'!E39+'[4]tableau 3'!E39</f>
        <v>0</v>
      </c>
      <c r="F39" s="307">
        <f>'[1]tableau 3'!F39+'[2]tableau 3'!F39+'[3]tableau 3'!F39+'[4]tableau 3'!F39</f>
        <v>0</v>
      </c>
      <c r="G39" s="308">
        <f>'[1]tableau 3'!G39+'[2]tableau 3'!G39+'[3]tableau 3'!G39+'[4]tableau 3'!G39</f>
        <v>0</v>
      </c>
      <c r="H39" s="307">
        <f>'[1]tableau 3'!H39+'[2]tableau 3'!H39+'[3]tableau 3'!H39+'[4]tableau 3'!H39</f>
        <v>0</v>
      </c>
      <c r="I39" s="309">
        <f>'[1]tableau 3'!I39+'[2]tableau 3'!I39+'[3]tableau 3'!I39+'[4]tableau 3'!I39</f>
        <v>0</v>
      </c>
      <c r="J39" s="310">
        <f>'[1]tableau 3'!J39+'[2]tableau 3'!J39+'[3]tableau 3'!J39+'[4]tableau 3'!J39</f>
        <v>0</v>
      </c>
      <c r="K39" s="311">
        <f>SUM(C39:J39)</f>
        <v>25881270</v>
      </c>
      <c r="L39" s="97" t="s">
        <v>94</v>
      </c>
      <c r="M39" s="97"/>
      <c r="N39" s="97"/>
      <c r="O39" s="97"/>
      <c r="P39" s="97"/>
      <c r="Q39" s="97"/>
      <c r="R39" s="97"/>
      <c r="S39" s="97"/>
    </row>
    <row r="40" spans="1:19" x14ac:dyDescent="0.3">
      <c r="A40" s="97"/>
      <c r="B40" s="107" t="s">
        <v>95</v>
      </c>
      <c r="C40" s="306">
        <f>'[1]tableau 3'!C40+'[2]tableau 3'!C40+'[3]tableau 3'!C40+'[4]tableau 3'!C40</f>
        <v>0</v>
      </c>
      <c r="D40" s="307">
        <f>'[1]tableau 3'!D40+'[2]tableau 3'!D40+'[3]tableau 3'!D40+'[4]tableau 3'!D40</f>
        <v>0</v>
      </c>
      <c r="E40" s="307">
        <f>'[1]tableau 3'!E40+'[2]tableau 3'!E40+'[3]tableau 3'!E40+'[4]tableau 3'!E40</f>
        <v>0</v>
      </c>
      <c r="F40" s="307">
        <f>'[1]tableau 3'!F40+'[2]tableau 3'!F40+'[3]tableau 3'!F40+'[4]tableau 3'!F40</f>
        <v>0</v>
      </c>
      <c r="G40" s="308">
        <f>'[1]tableau 3'!G40+'[2]tableau 3'!G40+'[3]tableau 3'!G40+'[4]tableau 3'!G40</f>
        <v>589289</v>
      </c>
      <c r="H40" s="312">
        <f>'[1]tableau 3'!H40+'[2]tableau 3'!H40+'[3]tableau 3'!H40+'[4]tableau 3'!H40</f>
        <v>0</v>
      </c>
      <c r="I40" s="309">
        <f>'[1]tableau 3'!I40+'[2]tableau 3'!I40+'[3]tableau 3'!I40+'[4]tableau 3'!I40</f>
        <v>0</v>
      </c>
      <c r="J40" s="310">
        <f>'[1]tableau 3'!J40+'[2]tableau 3'!J40+'[3]tableau 3'!J40+'[4]tableau 3'!J40</f>
        <v>0</v>
      </c>
      <c r="K40" s="311">
        <f t="shared" ref="K40:K51" si="3">SUM(C40:J40)</f>
        <v>589289</v>
      </c>
      <c r="L40" s="97" t="s">
        <v>96</v>
      </c>
      <c r="M40" s="97"/>
      <c r="N40" s="97"/>
      <c r="O40" s="97"/>
      <c r="P40" s="97"/>
      <c r="Q40" s="97"/>
      <c r="R40" s="97"/>
      <c r="S40" s="97"/>
    </row>
    <row r="41" spans="1:19" x14ac:dyDescent="0.3">
      <c r="A41" s="97"/>
      <c r="B41" s="106" t="s">
        <v>97</v>
      </c>
      <c r="C41" s="306">
        <f>'[1]tableau 3'!C41+'[2]tableau 3'!C41+'[3]tableau 3'!C41+'[4]tableau 3'!C41</f>
        <v>0</v>
      </c>
      <c r="D41" s="307">
        <f>'[1]tableau 3'!D41+'[2]tableau 3'!D41+'[3]tableau 3'!D41+'[4]tableau 3'!D41</f>
        <v>0</v>
      </c>
      <c r="E41" s="307">
        <f>'[1]tableau 3'!E41+'[2]tableau 3'!E41+'[3]tableau 3'!E41+'[4]tableau 3'!E41</f>
        <v>0</v>
      </c>
      <c r="F41" s="307">
        <f>'[1]tableau 3'!F41+'[2]tableau 3'!F41+'[3]tableau 3'!F41+'[4]tableau 3'!F41</f>
        <v>0</v>
      </c>
      <c r="G41" s="308">
        <f>'[1]tableau 3'!G41+'[2]tableau 3'!G41+'[3]tableau 3'!G41+'[4]tableau 3'!G41</f>
        <v>266198</v>
      </c>
      <c r="H41" s="312">
        <f>'[1]tableau 3'!H41+'[2]tableau 3'!H41+'[3]tableau 3'!H41+'[4]tableau 3'!H41</f>
        <v>0</v>
      </c>
      <c r="I41" s="309">
        <f>'[1]tableau 3'!I41+'[2]tableau 3'!I41+'[3]tableau 3'!I41+'[4]tableau 3'!I41</f>
        <v>0</v>
      </c>
      <c r="J41" s="310">
        <f>'[1]tableau 3'!J41+'[2]tableau 3'!J41+'[3]tableau 3'!J41+'[4]tableau 3'!J41</f>
        <v>0</v>
      </c>
      <c r="K41" s="311">
        <f t="shared" si="3"/>
        <v>266198</v>
      </c>
      <c r="L41" s="97" t="s">
        <v>98</v>
      </c>
      <c r="M41" s="97"/>
      <c r="N41" s="97"/>
      <c r="O41" s="97"/>
      <c r="P41" s="97"/>
      <c r="Q41" s="97"/>
      <c r="R41" s="97"/>
      <c r="S41" s="97"/>
    </row>
    <row r="42" spans="1:19" x14ac:dyDescent="0.3">
      <c r="A42" s="97"/>
      <c r="B42" s="107" t="s">
        <v>99</v>
      </c>
      <c r="C42" s="306">
        <f>'[1]tableau 3'!C42+'[2]tableau 3'!C42+'[3]tableau 3'!C42+'[4]tableau 3'!C42</f>
        <v>0</v>
      </c>
      <c r="D42" s="307">
        <f>'[1]tableau 3'!D42+'[2]tableau 3'!D42+'[3]tableau 3'!D42+'[4]tableau 3'!D42</f>
        <v>0</v>
      </c>
      <c r="E42" s="307">
        <f>'[1]tableau 3'!E42+'[2]tableau 3'!E42+'[3]tableau 3'!E42+'[4]tableau 3'!E42</f>
        <v>0</v>
      </c>
      <c r="F42" s="307">
        <f>'[1]tableau 3'!F42+'[2]tableau 3'!F42+'[3]tableau 3'!F42+'[4]tableau 3'!F42</f>
        <v>0</v>
      </c>
      <c r="G42" s="308">
        <f>'[1]tableau 3'!G42+'[2]tableau 3'!G42+'[3]tableau 3'!G42+'[4]tableau 3'!G42</f>
        <v>22432</v>
      </c>
      <c r="H42" s="312">
        <f>'[1]tableau 3'!H42+'[2]tableau 3'!H42+'[3]tableau 3'!H42+'[4]tableau 3'!H42</f>
        <v>0</v>
      </c>
      <c r="I42" s="309">
        <f>'[1]tableau 3'!I42+'[2]tableau 3'!I42+'[3]tableau 3'!I42+'[4]tableau 3'!I42</f>
        <v>0</v>
      </c>
      <c r="J42" s="310">
        <f>'[1]tableau 3'!J42+'[2]tableau 3'!J42+'[3]tableau 3'!J42+'[4]tableau 3'!J42</f>
        <v>0</v>
      </c>
      <c r="K42" s="311">
        <f t="shared" si="3"/>
        <v>22432</v>
      </c>
      <c r="L42" s="97" t="s">
        <v>100</v>
      </c>
      <c r="M42" s="97"/>
      <c r="N42" s="97"/>
      <c r="O42" s="97"/>
      <c r="P42" s="97"/>
      <c r="Q42" s="97"/>
      <c r="R42" s="97"/>
      <c r="S42" s="97"/>
    </row>
    <row r="43" spans="1:19" x14ac:dyDescent="0.3">
      <c r="A43" s="97"/>
      <c r="B43" s="108" t="s">
        <v>101</v>
      </c>
      <c r="C43" s="313">
        <f>'[1]tableau 3'!C43+'[2]tableau 3'!C43+'[3]tableau 3'!C43+'[4]tableau 3'!C43</f>
        <v>0</v>
      </c>
      <c r="D43" s="314">
        <f>'[1]tableau 3'!D43+'[2]tableau 3'!D43+'[3]tableau 3'!D43+'[4]tableau 3'!D43</f>
        <v>0</v>
      </c>
      <c r="E43" s="314">
        <f>'[1]tableau 3'!E43+'[2]tableau 3'!E43+'[3]tableau 3'!E43+'[4]tableau 3'!E43</f>
        <v>0</v>
      </c>
      <c r="F43" s="314">
        <f>'[1]tableau 3'!F43+'[2]tableau 3'!F43+'[3]tableau 3'!F43+'[4]tableau 3'!F43</f>
        <v>0</v>
      </c>
      <c r="G43" s="308">
        <f>'[1]tableau 3'!G43+'[2]tableau 3'!G43+'[3]tableau 3'!G43+'[4]tableau 3'!G43</f>
        <v>0</v>
      </c>
      <c r="H43" s="312">
        <f>'[1]tableau 3'!H43+'[2]tableau 3'!H43+'[3]tableau 3'!H43+'[4]tableau 3'!H43</f>
        <v>0</v>
      </c>
      <c r="I43" s="309">
        <f>'[1]tableau 3'!I43+'[2]tableau 3'!I43+'[3]tableau 3'!I43+'[4]tableau 3'!I43</f>
        <v>0</v>
      </c>
      <c r="J43" s="310">
        <f>'[1]tableau 3'!J43+'[2]tableau 3'!J43+'[3]tableau 3'!J43+'[4]tableau 3'!J43</f>
        <v>0</v>
      </c>
      <c r="K43" s="311">
        <f t="shared" si="3"/>
        <v>0</v>
      </c>
      <c r="L43" s="97" t="s">
        <v>102</v>
      </c>
      <c r="M43" s="97"/>
      <c r="N43" s="97"/>
      <c r="O43" s="97"/>
      <c r="P43" s="97"/>
      <c r="Q43" s="97"/>
      <c r="R43" s="97"/>
      <c r="S43" s="97"/>
    </row>
    <row r="44" spans="1:19" x14ac:dyDescent="0.3">
      <c r="A44" s="97"/>
      <c r="B44" s="106" t="s">
        <v>103</v>
      </c>
      <c r="C44" s="306">
        <f>'[1]tableau 3'!C44+'[2]tableau 3'!C44+'[3]tableau 3'!C44+'[4]tableau 3'!C44</f>
        <v>0</v>
      </c>
      <c r="D44" s="307">
        <f>'[1]tableau 3'!D44+'[2]tableau 3'!D44+'[3]tableau 3'!D44+'[4]tableau 3'!D44</f>
        <v>0</v>
      </c>
      <c r="E44" s="307">
        <f>'[1]tableau 3'!E44+'[2]tableau 3'!E44+'[3]tableau 3'!E44+'[4]tableau 3'!E44</f>
        <v>0</v>
      </c>
      <c r="F44" s="307">
        <f>'[1]tableau 3'!F44+'[2]tableau 3'!F44+'[3]tableau 3'!F44+'[4]tableau 3'!F44</f>
        <v>0</v>
      </c>
      <c r="G44" s="308">
        <f>'[1]tableau 3'!G44+'[2]tableau 3'!G44+'[3]tableau 3'!G44+'[4]tableau 3'!G44</f>
        <v>0</v>
      </c>
      <c r="H44" s="312">
        <f>'[1]tableau 3'!H44+'[2]tableau 3'!H44+'[3]tableau 3'!H44+'[4]tableau 3'!H44</f>
        <v>0</v>
      </c>
      <c r="I44" s="309">
        <f>'[1]tableau 3'!I44+'[2]tableau 3'!I44+'[3]tableau 3'!I44+'[4]tableau 3'!I44</f>
        <v>0</v>
      </c>
      <c r="J44" s="310">
        <f>'[1]tableau 3'!J44+'[2]tableau 3'!J44+'[3]tableau 3'!J44+'[4]tableau 3'!J44</f>
        <v>0</v>
      </c>
      <c r="K44" s="311">
        <f t="shared" si="3"/>
        <v>0</v>
      </c>
      <c r="L44" s="97" t="s">
        <v>104</v>
      </c>
      <c r="M44" s="97"/>
      <c r="N44" s="97"/>
      <c r="O44" s="97"/>
      <c r="P44" s="97"/>
      <c r="Q44" s="97"/>
      <c r="R44" s="97"/>
      <c r="S44" s="97"/>
    </row>
    <row r="45" spans="1:19" x14ac:dyDescent="0.3">
      <c r="A45" s="97"/>
      <c r="B45" s="109" t="s">
        <v>105</v>
      </c>
      <c r="C45" s="306">
        <f>'[1]tableau 3'!C45+'[2]tableau 3'!C45+'[3]tableau 3'!C45+'[4]tableau 3'!C45</f>
        <v>0</v>
      </c>
      <c r="D45" s="307">
        <f>'[1]tableau 3'!D45+'[2]tableau 3'!D45+'[3]tableau 3'!D45+'[4]tableau 3'!D45</f>
        <v>0</v>
      </c>
      <c r="E45" s="307">
        <f>'[1]tableau 3'!E45+'[2]tableau 3'!E45+'[3]tableau 3'!E45+'[4]tableau 3'!E45</f>
        <v>0</v>
      </c>
      <c r="F45" s="307">
        <f>'[1]tableau 3'!F45+'[2]tableau 3'!F45+'[3]tableau 3'!F45+'[4]tableau 3'!F45</f>
        <v>0</v>
      </c>
      <c r="G45" s="308">
        <f>'[1]tableau 3'!G45+'[2]tableau 3'!G45+'[3]tableau 3'!G45+'[4]tableau 3'!G45</f>
        <v>0</v>
      </c>
      <c r="H45" s="477">
        <f>'[1]tableau 3'!H45+'[2]tableau 3'!H45+'[3]tableau 3'!H45+'[4]tableau 3'!H45</f>
        <v>0</v>
      </c>
      <c r="I45" s="478">
        <f>'[1]tableau 3'!I45+'[2]tableau 3'!I45+'[3]tableau 3'!I45+'[4]tableau 3'!I45</f>
        <v>0</v>
      </c>
      <c r="J45" s="310">
        <f>'[1]tableau 3'!J45+'[2]tableau 3'!J45+'[3]tableau 3'!J45+'[4]tableau 3'!J45</f>
        <v>0</v>
      </c>
      <c r="K45" s="311">
        <f t="shared" si="3"/>
        <v>0</v>
      </c>
      <c r="L45" s="97" t="s">
        <v>106</v>
      </c>
      <c r="M45" s="97"/>
      <c r="N45" s="97"/>
      <c r="O45" s="97"/>
      <c r="P45" s="97"/>
      <c r="Q45" s="97"/>
      <c r="R45" s="97"/>
      <c r="S45" s="97"/>
    </row>
    <row r="46" spans="1:19" x14ac:dyDescent="0.3">
      <c r="A46" s="97"/>
      <c r="B46" s="109" t="s">
        <v>107</v>
      </c>
      <c r="C46" s="306">
        <f>'[1]tableau 3'!C46+'[2]tableau 3'!C46+'[3]tableau 3'!C46+'[4]tableau 3'!C46</f>
        <v>0</v>
      </c>
      <c r="D46" s="307">
        <f>'[1]tableau 3'!D46+'[2]tableau 3'!D46+'[3]tableau 3'!D46+'[4]tableau 3'!D46+180000</f>
        <v>3111600</v>
      </c>
      <c r="E46" s="307">
        <f>'[1]tableau 3'!E46+'[2]tableau 3'!E46+'[3]tableau 3'!E46+'[4]tableau 3'!E46</f>
        <v>0</v>
      </c>
      <c r="F46" s="307">
        <f>'[1]tableau 3'!F46+'[2]tableau 3'!F46+'[3]tableau 3'!F46+'[4]tableau 3'!F46</f>
        <v>0</v>
      </c>
      <c r="G46" s="308">
        <f>'[1]tableau 3'!G46+'[2]tableau 3'!G46+'[3]tableau 3'!G46+'[4]tableau 3'!G46</f>
        <v>0</v>
      </c>
      <c r="H46" s="477">
        <v>3850298</v>
      </c>
      <c r="I46" s="478">
        <f>'[1]tableau 3'!I46+'[2]tableau 3'!I46+'[3]tableau 3'!I46+'[4]tableau 3'!I46</f>
        <v>0</v>
      </c>
      <c r="J46" s="310">
        <f>'[1]tableau 3'!J46+'[2]tableau 3'!J46+'[3]tableau 3'!J46+'[4]tableau 3'!J46</f>
        <v>0</v>
      </c>
      <c r="K46" s="311">
        <f t="shared" si="3"/>
        <v>6961898</v>
      </c>
      <c r="L46" s="97" t="s">
        <v>108</v>
      </c>
      <c r="M46" s="97"/>
      <c r="N46" s="97"/>
      <c r="O46" s="97"/>
      <c r="P46" s="97"/>
      <c r="Q46" s="97"/>
      <c r="R46" s="97"/>
      <c r="S46" s="97"/>
    </row>
    <row r="47" spans="1:19" x14ac:dyDescent="0.3">
      <c r="A47" s="97"/>
      <c r="B47" s="110" t="s">
        <v>109</v>
      </c>
      <c r="C47" s="313">
        <f>'[1]tableau 3'!C47+'[2]tableau 3'!C47+'[3]tableau 3'!C47+'[4]tableau 3'!C47</f>
        <v>0</v>
      </c>
      <c r="D47" s="307">
        <f>'[1]tableau 3'!D47+'[2]tableau 3'!D47+'[3]tableau 3'!D47+'[4]tableau 3'!D47</f>
        <v>0</v>
      </c>
      <c r="E47" s="314">
        <f>'[1]tableau 3'!E47+'[2]tableau 3'!E47+'[3]tableau 3'!E47+'[4]tableau 3'!E47</f>
        <v>0</v>
      </c>
      <c r="F47" s="307">
        <v>2054848</v>
      </c>
      <c r="G47" s="308">
        <f>'[1]tableau 3'!G47+'[2]tableau 3'!G47+'[3]tableau 3'!G47+'[4]tableau 3'!G47</f>
        <v>0</v>
      </c>
      <c r="H47" s="477">
        <f>'[1]tableau 3'!H47+'[2]tableau 3'!H47+'[3]tableau 3'!H47+'[4]tableau 3'!H47</f>
        <v>0</v>
      </c>
      <c r="I47" s="478">
        <v>847000</v>
      </c>
      <c r="J47" s="310">
        <f>'[1]tableau 3'!J47+'[2]tableau 3'!J47+'[3]tableau 3'!J47+'[4]tableau 3'!J47</f>
        <v>0</v>
      </c>
      <c r="K47" s="311">
        <f t="shared" si="3"/>
        <v>2901848</v>
      </c>
      <c r="L47" s="97" t="s">
        <v>110</v>
      </c>
      <c r="M47" s="97"/>
      <c r="N47" s="97"/>
      <c r="O47" s="97"/>
      <c r="P47" s="97"/>
      <c r="Q47" s="97"/>
      <c r="R47" s="97"/>
      <c r="S47" s="97"/>
    </row>
    <row r="48" spans="1:19" x14ac:dyDescent="0.3">
      <c r="A48" s="97"/>
      <c r="B48" s="110" t="s">
        <v>111</v>
      </c>
      <c r="C48" s="313">
        <f>'[1]tableau 3'!C48+'[2]tableau 3'!C48+'[3]tableau 3'!C48+'[4]tableau 3'!C48</f>
        <v>0</v>
      </c>
      <c r="D48" s="307">
        <f>'[1]tableau 3'!D48+'[2]tableau 3'!D48+'[3]tableau 3'!D48+'[4]tableau 3'!D48</f>
        <v>0</v>
      </c>
      <c r="E48" s="314">
        <f>'[1]tableau 3'!E48+'[2]tableau 3'!E48+'[3]tableau 3'!E48+'[4]tableau 3'!E48</f>
        <v>0</v>
      </c>
      <c r="F48" s="307">
        <f>'[1]tableau 3'!F48+'[2]tableau 3'!F48+'[3]tableau 3'!F48+'[4]tableau 3'!F48</f>
        <v>957347</v>
      </c>
      <c r="G48" s="315">
        <f>'[1]tableau 3'!G48+'[2]tableau 3'!G48+'[3]tableau 3'!G48+'[4]tableau 3'!G48</f>
        <v>0</v>
      </c>
      <c r="H48" s="477">
        <f>'[1]tableau 3'!H48+'[2]tableau 3'!H48+'[3]tableau 3'!H48+'[4]tableau 3'!H48</f>
        <v>0</v>
      </c>
      <c r="I48" s="478">
        <f>'[1]tableau 3'!I48+'[2]tableau 3'!I48+'[3]tableau 3'!I48+'[4]tableau 3'!I48</f>
        <v>0</v>
      </c>
      <c r="J48" s="310">
        <f>'[1]tableau 3'!J48+'[2]tableau 3'!J48+'[3]tableau 3'!J48+'[4]tableau 3'!J48</f>
        <v>0</v>
      </c>
      <c r="K48" s="311">
        <f t="shared" si="3"/>
        <v>957347</v>
      </c>
      <c r="L48" s="97" t="s">
        <v>112</v>
      </c>
      <c r="M48" s="97"/>
      <c r="N48" s="97"/>
      <c r="O48" s="97"/>
      <c r="P48" s="97"/>
      <c r="Q48" s="97"/>
      <c r="R48" s="97"/>
      <c r="S48" s="97"/>
    </row>
    <row r="49" spans="1:19" x14ac:dyDescent="0.3">
      <c r="A49" s="97"/>
      <c r="B49" s="109" t="s">
        <v>113</v>
      </c>
      <c r="C49" s="306">
        <f>'[1]tableau 3'!C49+'[2]tableau 3'!C49+'[3]tableau 3'!C49+'[4]tableau 3'!C49</f>
        <v>0</v>
      </c>
      <c r="D49" s="307">
        <f>'[1]tableau 3'!D49+'[2]tableau 3'!D49+'[3]tableau 3'!D49+'[4]tableau 3'!D49</f>
        <v>251740</v>
      </c>
      <c r="E49" s="307">
        <f>'[1]tableau 3'!E49+'[2]tableau 3'!E49+'[3]tableau 3'!E49+'[4]tableau 3'!E49</f>
        <v>0</v>
      </c>
      <c r="F49" s="307">
        <f>'[1]tableau 3'!F49+'[2]tableau 3'!F49+'[3]tableau 3'!F49+'[4]tableau 3'!F49</f>
        <v>70700</v>
      </c>
      <c r="G49" s="308">
        <f>'[1]tableau 3'!G49+'[2]tableau 3'!G49+'[3]tableau 3'!G49+'[4]tableau 3'!G49</f>
        <v>0</v>
      </c>
      <c r="H49" s="477">
        <f>'[1]tableau 3'!H49+'[2]tableau 3'!H49+'[3]tableau 3'!H49+'[4]tableau 3'!H49</f>
        <v>0</v>
      </c>
      <c r="I49" s="478">
        <f>'[1]tableau 3'!I49+'[2]tableau 3'!I49+'[3]tableau 3'!I49+'[4]tableau 3'!I49</f>
        <v>0</v>
      </c>
      <c r="J49" s="310">
        <f>'[1]tableau 3'!J49+'[2]tableau 3'!J49+'[3]tableau 3'!J49+'[4]tableau 3'!J49</f>
        <v>0</v>
      </c>
      <c r="K49" s="311">
        <f t="shared" si="3"/>
        <v>322440</v>
      </c>
      <c r="L49" s="97" t="s">
        <v>114</v>
      </c>
      <c r="M49" s="97"/>
      <c r="N49" s="97"/>
      <c r="O49" s="97"/>
      <c r="P49" s="97"/>
      <c r="Q49" s="97"/>
      <c r="R49" s="97"/>
      <c r="S49" s="97"/>
    </row>
    <row r="50" spans="1:19" x14ac:dyDescent="0.3">
      <c r="A50" s="97"/>
      <c r="B50" s="109" t="s">
        <v>115</v>
      </c>
      <c r="C50" s="306">
        <f>'[1]tableau 3'!C50+'[2]tableau 3'!C50+'[3]tableau 3'!C50+'[4]tableau 3'!C50</f>
        <v>0</v>
      </c>
      <c r="D50" s="307">
        <f>'[1]tableau 3'!D50+'[2]tableau 3'!D50+'[3]tableau 3'!D50+'[4]tableau 3'!D50</f>
        <v>0</v>
      </c>
      <c r="E50" s="307">
        <f>'[1]tableau 3'!E50+'[2]tableau 3'!E50+'[3]tableau 3'!E50+'[4]tableau 3'!E50</f>
        <v>0</v>
      </c>
      <c r="F50" s="307">
        <f>'[1]tableau 3'!F50+'[2]tableau 3'!F50+'[3]tableau 3'!F50+'[4]tableau 3'!F50</f>
        <v>0</v>
      </c>
      <c r="G50" s="308">
        <f>'[1]tableau 3'!G50+'[2]tableau 3'!G50+'[3]tableau 3'!G50+'[4]tableau 3'!G50</f>
        <v>0</v>
      </c>
      <c r="H50" s="312">
        <f>'[1]tableau 3'!H50+'[2]tableau 3'!H50+'[3]tableau 3'!H50+'[4]tableau 3'!H50</f>
        <v>0</v>
      </c>
      <c r="I50" s="309">
        <f>'[1]tableau 3'!I50+'[2]tableau 3'!I50+'[3]tableau 3'!I50+'[4]tableau 3'!I50</f>
        <v>0</v>
      </c>
      <c r="J50" s="310">
        <f>'[1]tableau 3'!J50+'[2]tableau 3'!J50+'[3]tableau 3'!J50+'[4]tableau 3'!J50</f>
        <v>0</v>
      </c>
      <c r="K50" s="311">
        <f t="shared" si="3"/>
        <v>0</v>
      </c>
      <c r="L50" s="97" t="s">
        <v>116</v>
      </c>
      <c r="M50" s="97"/>
      <c r="N50" s="97"/>
      <c r="O50" s="97"/>
      <c r="P50" s="97"/>
      <c r="Q50" s="97"/>
      <c r="R50" s="97"/>
      <c r="S50" s="97"/>
    </row>
    <row r="51" spans="1:19" x14ac:dyDescent="0.3">
      <c r="A51" s="97"/>
      <c r="B51" s="106" t="s">
        <v>117</v>
      </c>
      <c r="C51" s="306">
        <f>'[1]tableau 3'!C51+'[2]tableau 3'!C51+'[3]tableau 3'!C51+'[4]tableau 3'!C51</f>
        <v>0</v>
      </c>
      <c r="D51" s="307">
        <f>'[1]tableau 3'!D51+'[2]tableau 3'!D51+'[3]tableau 3'!D51+'[4]tableau 3'!D51</f>
        <v>0</v>
      </c>
      <c r="E51" s="307">
        <f>'[1]tableau 3'!E51+'[2]tableau 3'!E51+'[3]tableau 3'!E51+'[4]tableau 3'!E51</f>
        <v>0</v>
      </c>
      <c r="F51" s="307">
        <f>'[1]tableau 3'!F51+'[2]tableau 3'!F51+'[3]tableau 3'!F51+'[4]tableau 3'!F51</f>
        <v>15000</v>
      </c>
      <c r="G51" s="308">
        <f>'[1]tableau 3'!G51+'[2]tableau 3'!G51+'[3]tableau 3'!G51+'[4]tableau 3'!G51</f>
        <v>2178058</v>
      </c>
      <c r="H51" s="312">
        <f>'[1]tableau 3'!H51+'[2]tableau 3'!H51+'[3]tableau 3'!H51+'[4]tableau 3'!H51</f>
        <v>0</v>
      </c>
      <c r="I51" s="309">
        <f>'[1]tableau 3'!I51+'[2]tableau 3'!I51+'[3]tableau 3'!I51+'[4]tableau 3'!I51</f>
        <v>0</v>
      </c>
      <c r="J51" s="310">
        <f>'[1]tableau 3'!J51+'[2]tableau 3'!J51+'[3]tableau 3'!J51+'[4]tableau 3'!J51</f>
        <v>163413</v>
      </c>
      <c r="K51" s="311">
        <f t="shared" si="3"/>
        <v>2356471</v>
      </c>
      <c r="L51" s="97" t="s">
        <v>118</v>
      </c>
      <c r="M51" s="97"/>
      <c r="N51" s="97"/>
      <c r="O51" s="97"/>
      <c r="P51" s="97"/>
      <c r="Q51" s="97"/>
      <c r="R51" s="97"/>
      <c r="S51" s="97"/>
    </row>
    <row r="52" spans="1:19" x14ac:dyDescent="0.3">
      <c r="A52" s="97"/>
      <c r="B52" s="111" t="s">
        <v>66</v>
      </c>
      <c r="C52" s="112">
        <f>SUM(C39:C51)</f>
        <v>25881270</v>
      </c>
      <c r="D52" s="113">
        <f t="shared" ref="D52:J52" si="4">SUM(D39:D51)</f>
        <v>3363340</v>
      </c>
      <c r="E52" s="113">
        <f t="shared" si="4"/>
        <v>0</v>
      </c>
      <c r="F52" s="113">
        <f t="shared" si="4"/>
        <v>3097895</v>
      </c>
      <c r="G52" s="114">
        <f t="shared" si="4"/>
        <v>3055977</v>
      </c>
      <c r="H52" s="112">
        <f t="shared" si="4"/>
        <v>3850298</v>
      </c>
      <c r="I52" s="115">
        <f t="shared" si="4"/>
        <v>847000</v>
      </c>
      <c r="J52" s="116">
        <f t="shared" si="4"/>
        <v>163413</v>
      </c>
      <c r="K52" s="117">
        <f>SUM(K39:K51)</f>
        <v>40259193</v>
      </c>
      <c r="L52" s="97"/>
      <c r="M52" s="97"/>
      <c r="N52" s="101"/>
      <c r="O52" s="101"/>
      <c r="P52" s="97"/>
      <c r="Q52" s="97"/>
      <c r="R52" s="97"/>
      <c r="S52" s="97"/>
    </row>
    <row r="53" spans="1:19" x14ac:dyDescent="0.3">
      <c r="A53" s="97"/>
      <c r="B53" s="97"/>
      <c r="C53" s="97"/>
      <c r="D53" s="97"/>
      <c r="E53" s="97"/>
      <c r="F53" s="97"/>
      <c r="G53" s="97"/>
      <c r="H53" s="97"/>
      <c r="I53" s="97"/>
      <c r="J53" s="97"/>
      <c r="K53" s="97"/>
      <c r="M53" s="97"/>
      <c r="N53" s="97"/>
      <c r="O53" s="97"/>
      <c r="P53" s="97"/>
      <c r="Q53" s="97"/>
      <c r="R53" s="97"/>
      <c r="S53" s="97"/>
    </row>
    <row r="54" spans="1:19" x14ac:dyDescent="0.3">
      <c r="A54" s="97"/>
      <c r="B54" s="71"/>
      <c r="C54" s="97"/>
      <c r="D54" s="71"/>
      <c r="E54" s="71"/>
      <c r="F54" s="71"/>
      <c r="G54" s="71"/>
      <c r="H54" s="71"/>
      <c r="I54" s="102" t="s">
        <v>119</v>
      </c>
      <c r="J54" s="103"/>
      <c r="K54" s="118">
        <f>IF(J29-K52&lt;0," ",J29-K52)</f>
        <v>2091992</v>
      </c>
      <c r="M54" s="97"/>
      <c r="N54" s="101"/>
      <c r="O54" s="97"/>
      <c r="P54" s="97"/>
      <c r="Q54" s="97"/>
      <c r="R54" s="97"/>
      <c r="S54" s="97"/>
    </row>
    <row r="55" spans="1:19" x14ac:dyDescent="0.3">
      <c r="A55" s="97"/>
      <c r="B55" s="97"/>
      <c r="C55" s="97"/>
      <c r="D55" s="97"/>
      <c r="E55" s="97"/>
      <c r="F55" s="97"/>
      <c r="G55" s="97"/>
      <c r="H55" s="97"/>
      <c r="I55" s="97"/>
      <c r="J55" s="97"/>
      <c r="K55" s="97"/>
      <c r="M55" s="97"/>
      <c r="N55" s="97"/>
      <c r="O55" s="97"/>
      <c r="P55" s="97"/>
      <c r="Q55" s="97"/>
      <c r="R55" s="97"/>
      <c r="S55" s="97"/>
    </row>
    <row r="56" spans="1:19" x14ac:dyDescent="0.3">
      <c r="A56" s="97"/>
      <c r="B56" s="71" t="s">
        <v>120</v>
      </c>
      <c r="C56" s="71"/>
      <c r="D56" s="71"/>
      <c r="E56" s="71"/>
      <c r="F56" s="71"/>
      <c r="G56" s="71"/>
      <c r="H56" s="71"/>
      <c r="I56" s="71"/>
      <c r="J56" s="71"/>
      <c r="K56" s="71"/>
      <c r="M56" s="97"/>
      <c r="N56" s="97"/>
      <c r="O56" s="97"/>
      <c r="P56" s="97"/>
      <c r="Q56" s="97"/>
      <c r="R56" s="97"/>
      <c r="S56" s="97"/>
    </row>
    <row r="57" spans="1:19" x14ac:dyDescent="0.3">
      <c r="A57" s="97"/>
      <c r="B57" s="71" t="s">
        <v>121</v>
      </c>
      <c r="C57" s="71"/>
      <c r="D57" s="71"/>
      <c r="E57" s="71"/>
      <c r="F57" s="71"/>
      <c r="G57" s="71"/>
      <c r="H57" s="71"/>
      <c r="I57" s="71"/>
      <c r="J57" s="71"/>
      <c r="K57" s="71"/>
      <c r="P57" s="97"/>
      <c r="Q57" s="97"/>
      <c r="R57" s="97"/>
      <c r="S57" s="97"/>
    </row>
    <row r="59" spans="1:19" x14ac:dyDescent="0.25">
      <c r="D59" s="544"/>
    </row>
  </sheetData>
  <mergeCells count="14">
    <mergeCell ref="B4:J4"/>
    <mergeCell ref="B6:B8"/>
    <mergeCell ref="C6:J6"/>
    <mergeCell ref="C7:D7"/>
    <mergeCell ref="E7:F7"/>
    <mergeCell ref="G7:H7"/>
    <mergeCell ref="I7:J7"/>
    <mergeCell ref="C8:D8"/>
    <mergeCell ref="B34:L34"/>
    <mergeCell ref="B36:B38"/>
    <mergeCell ref="C36:K36"/>
    <mergeCell ref="C37:G37"/>
    <mergeCell ref="H37:J37"/>
    <mergeCell ref="K37:K38"/>
  </mergeCells>
  <pageMargins left="0.7" right="0.7" top="0.75" bottom="0.75" header="0.3" footer="0.3"/>
  <pageSetup paperSize="9" scale="52" fitToWidth="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4"/>
  <sheetViews>
    <sheetView topLeftCell="A10" workbookViewId="0">
      <selection activeCell="B10" sqref="B10:B13"/>
    </sheetView>
  </sheetViews>
  <sheetFormatPr baseColWidth="10" defaultRowHeight="15" x14ac:dyDescent="0.25"/>
  <cols>
    <col min="1" max="1" width="55" bestFit="1" customWidth="1"/>
    <col min="2" max="2" width="10.140625" bestFit="1" customWidth="1"/>
    <col min="3" max="3" width="3" bestFit="1" customWidth="1"/>
    <col min="4" max="4" width="10.140625" bestFit="1" customWidth="1"/>
    <col min="5" max="5" width="52.42578125" bestFit="1" customWidth="1"/>
  </cols>
  <sheetData>
    <row r="1" spans="1:7" ht="18" x14ac:dyDescent="0.25">
      <c r="A1" s="662" t="s">
        <v>335</v>
      </c>
      <c r="B1" s="662"/>
      <c r="C1" s="662"/>
      <c r="D1" s="662"/>
      <c r="E1" s="662"/>
    </row>
    <row r="2" spans="1:7" ht="18" x14ac:dyDescent="0.25">
      <c r="A2" s="662" t="s">
        <v>140</v>
      </c>
      <c r="B2" s="662"/>
      <c r="C2" s="662"/>
      <c r="D2" s="662"/>
      <c r="E2" s="662"/>
    </row>
    <row r="3" spans="1:7" x14ac:dyDescent="0.25">
      <c r="A3" s="172"/>
      <c r="B3" s="173"/>
      <c r="C3" s="172"/>
      <c r="D3" s="173"/>
      <c r="E3" s="172"/>
    </row>
    <row r="4" spans="1:7" x14ac:dyDescent="0.25">
      <c r="A4" s="663" t="s">
        <v>1</v>
      </c>
      <c r="B4" s="663"/>
      <c r="C4" s="663"/>
      <c r="D4" s="663"/>
      <c r="E4" s="663"/>
    </row>
    <row r="5" spans="1:7" ht="23.25" x14ac:dyDescent="0.25">
      <c r="A5" s="174"/>
      <c r="B5" s="175"/>
      <c r="C5" s="174"/>
      <c r="D5" s="175"/>
      <c r="E5" s="174"/>
    </row>
    <row r="6" spans="1:7" ht="15.75" x14ac:dyDescent="0.3">
      <c r="A6" s="97"/>
      <c r="B6" s="97"/>
      <c r="C6" s="97"/>
      <c r="D6" s="97"/>
      <c r="E6" s="97"/>
    </row>
    <row r="7" spans="1:7" ht="18" x14ac:dyDescent="0.25">
      <c r="A7" s="664" t="s">
        <v>141</v>
      </c>
      <c r="B7" s="665"/>
      <c r="C7" s="176"/>
      <c r="D7" s="664" t="s">
        <v>142</v>
      </c>
      <c r="E7" s="665"/>
    </row>
    <row r="8" spans="1:7" x14ac:dyDescent="0.25">
      <c r="A8" s="177"/>
      <c r="B8" s="178"/>
      <c r="C8" s="179"/>
      <c r="D8" s="178"/>
      <c r="E8" s="180"/>
    </row>
    <row r="9" spans="1:7" x14ac:dyDescent="0.25">
      <c r="A9" s="181" t="s">
        <v>143</v>
      </c>
      <c r="B9" s="178">
        <f>'tableau 2'!F27</f>
        <v>2091992</v>
      </c>
      <c r="C9" s="179"/>
      <c r="D9" s="178">
        <f>IF([6]tab_destination_origine!I31=" ",0,[6]tab_destination_origine!I31)</f>
        <v>0</v>
      </c>
      <c r="E9" s="182" t="s">
        <v>144</v>
      </c>
    </row>
    <row r="10" spans="1:7" x14ac:dyDescent="0.25">
      <c r="A10" s="183" t="s">
        <v>145</v>
      </c>
      <c r="B10" s="184">
        <v>1476990</v>
      </c>
      <c r="C10" s="179"/>
      <c r="D10" s="184"/>
      <c r="E10" s="185"/>
    </row>
    <row r="11" spans="1:7" x14ac:dyDescent="0.25">
      <c r="A11" s="183" t="s">
        <v>226</v>
      </c>
      <c r="B11" s="184">
        <v>609622</v>
      </c>
      <c r="C11" s="179"/>
      <c r="D11" s="184"/>
      <c r="E11" s="185"/>
    </row>
    <row r="12" spans="1:7" x14ac:dyDescent="0.25">
      <c r="A12" s="183" t="s">
        <v>227</v>
      </c>
      <c r="B12" s="184">
        <v>0</v>
      </c>
      <c r="C12" s="179"/>
      <c r="D12" s="184">
        <v>184620</v>
      </c>
      <c r="E12" s="185" t="s">
        <v>227</v>
      </c>
    </row>
    <row r="13" spans="1:7" x14ac:dyDescent="0.25">
      <c r="A13" s="183" t="s">
        <v>225</v>
      </c>
      <c r="B13" s="184">
        <v>190000</v>
      </c>
      <c r="C13" s="179"/>
      <c r="D13" s="184"/>
      <c r="E13" s="185"/>
      <c r="G13" s="479"/>
    </row>
    <row r="14" spans="1:7" x14ac:dyDescent="0.25">
      <c r="A14" s="183" t="s">
        <v>342</v>
      </c>
      <c r="B14" s="184">
        <v>0</v>
      </c>
      <c r="C14" s="179"/>
      <c r="D14" s="184">
        <v>0</v>
      </c>
      <c r="E14" s="185"/>
    </row>
    <row r="15" spans="1:7" x14ac:dyDescent="0.25">
      <c r="A15" s="181"/>
      <c r="B15" s="184"/>
      <c r="C15" s="179"/>
      <c r="D15" s="184"/>
      <c r="E15" s="182"/>
    </row>
    <row r="16" spans="1:7" x14ac:dyDescent="0.25">
      <c r="A16" s="181" t="s">
        <v>146</v>
      </c>
      <c r="B16" s="184"/>
      <c r="C16" s="179"/>
      <c r="D16" s="184"/>
      <c r="E16" s="182" t="s">
        <v>147</v>
      </c>
    </row>
    <row r="17" spans="1:5" x14ac:dyDescent="0.25">
      <c r="A17" s="186"/>
      <c r="B17" s="184"/>
      <c r="C17" s="179"/>
      <c r="D17" s="184"/>
      <c r="E17" s="106"/>
    </row>
    <row r="18" spans="1:5" ht="30" x14ac:dyDescent="0.25">
      <c r="A18" s="187" t="s">
        <v>148</v>
      </c>
      <c r="B18" s="184">
        <f>'tableau 5'!E12</f>
        <v>348125</v>
      </c>
      <c r="C18" s="179"/>
      <c r="D18" s="184">
        <f>'tableau 5'!F12</f>
        <v>1333155</v>
      </c>
      <c r="E18" s="106" t="s">
        <v>149</v>
      </c>
    </row>
    <row r="19" spans="1:5" x14ac:dyDescent="0.25">
      <c r="A19" s="187"/>
      <c r="B19" s="184"/>
      <c r="C19" s="179"/>
      <c r="D19" s="184"/>
      <c r="E19" s="106"/>
    </row>
    <row r="20" spans="1:5" ht="30" x14ac:dyDescent="0.25">
      <c r="A20" s="187" t="s">
        <v>150</v>
      </c>
      <c r="B20" s="184"/>
      <c r="C20" s="179"/>
      <c r="D20" s="184"/>
      <c r="E20" s="106" t="s">
        <v>151</v>
      </c>
    </row>
    <row r="21" spans="1:5" x14ac:dyDescent="0.25">
      <c r="A21" s="181"/>
      <c r="B21" s="184"/>
      <c r="C21" s="179"/>
      <c r="D21" s="184"/>
      <c r="E21" s="182"/>
    </row>
    <row r="22" spans="1:5" s="196" customFormat="1" ht="30.75" thickBot="1" x14ac:dyDescent="0.3">
      <c r="A22" s="197" t="s">
        <v>152</v>
      </c>
      <c r="B22" s="198">
        <f>B9+B16+B18+B20</f>
        <v>2440117</v>
      </c>
      <c r="C22" s="195" t="s">
        <v>153</v>
      </c>
      <c r="D22" s="198">
        <f>D9+D16+D18+D20</f>
        <v>1333155</v>
      </c>
      <c r="E22" s="201" t="s">
        <v>154</v>
      </c>
    </row>
    <row r="23" spans="1:5" s="196" customFormat="1" x14ac:dyDescent="0.25">
      <c r="A23" s="199" t="s">
        <v>155</v>
      </c>
      <c r="B23" s="200">
        <f>IF((D22-B22)&lt;0,0,D22-B22)</f>
        <v>0</v>
      </c>
      <c r="C23" s="195" t="s">
        <v>156</v>
      </c>
      <c r="D23" s="200">
        <f>IF((B22-D22)&gt;0,B22-D22,0)</f>
        <v>1106962</v>
      </c>
      <c r="E23" s="202" t="s">
        <v>155</v>
      </c>
    </row>
    <row r="24" spans="1:5" ht="14.45" x14ac:dyDescent="0.3">
      <c r="A24" s="181"/>
      <c r="B24" s="184"/>
      <c r="C24" s="188"/>
      <c r="D24" s="184"/>
      <c r="E24" s="182"/>
    </row>
    <row r="25" spans="1:5" x14ac:dyDescent="0.25">
      <c r="A25" s="183" t="s">
        <v>157</v>
      </c>
      <c r="B25" s="189">
        <v>0</v>
      </c>
      <c r="C25" s="188" t="s">
        <v>156</v>
      </c>
      <c r="D25" s="189"/>
      <c r="E25" s="185" t="s">
        <v>158</v>
      </c>
    </row>
    <row r="26" spans="1:5" ht="14.45" x14ac:dyDescent="0.3">
      <c r="A26" s="190"/>
      <c r="B26" s="189"/>
      <c r="C26" s="188"/>
      <c r="D26" s="189"/>
      <c r="E26" s="191"/>
    </row>
    <row r="27" spans="1:5" x14ac:dyDescent="0.25">
      <c r="A27" s="192" t="s">
        <v>159</v>
      </c>
      <c r="B27" s="193"/>
      <c r="C27" s="188" t="s">
        <v>156</v>
      </c>
      <c r="D27" s="193">
        <f>D23</f>
        <v>1106962</v>
      </c>
      <c r="E27" s="194" t="s">
        <v>160</v>
      </c>
    </row>
    <row r="28" spans="1:5" ht="14.45" x14ac:dyDescent="0.3">
      <c r="A28" s="186"/>
      <c r="B28" s="184"/>
      <c r="C28" s="179"/>
      <c r="D28" s="184"/>
      <c r="E28" s="106"/>
    </row>
    <row r="29" spans="1:5" s="196" customFormat="1" ht="14.45" x14ac:dyDescent="0.3">
      <c r="A29" s="203" t="s">
        <v>161</v>
      </c>
      <c r="B29" s="204">
        <f>B22+B23</f>
        <v>2440117</v>
      </c>
      <c r="C29" s="195" t="s">
        <v>153</v>
      </c>
      <c r="D29" s="204">
        <f>D22+D23</f>
        <v>2440117</v>
      </c>
      <c r="E29" s="205" t="s">
        <v>162</v>
      </c>
    </row>
    <row r="30" spans="1:5" x14ac:dyDescent="0.35">
      <c r="A30" s="97"/>
      <c r="B30" s="97"/>
      <c r="C30" s="97"/>
      <c r="D30" s="97"/>
      <c r="E30" s="97"/>
    </row>
    <row r="31" spans="1:5" x14ac:dyDescent="0.25">
      <c r="A31" s="661" t="s">
        <v>163</v>
      </c>
      <c r="B31" s="661"/>
      <c r="C31" s="661"/>
      <c r="D31" s="661"/>
      <c r="E31" s="661"/>
    </row>
    <row r="32" spans="1:5" ht="15.75" x14ac:dyDescent="0.3">
      <c r="A32" s="171" t="s">
        <v>164</v>
      </c>
      <c r="B32" s="71"/>
      <c r="C32" s="71"/>
      <c r="D32" s="71"/>
      <c r="E32" s="71"/>
    </row>
    <row r="33" spans="1:5" ht="15.75" x14ac:dyDescent="0.3">
      <c r="A33" s="71" t="s">
        <v>165</v>
      </c>
      <c r="B33" s="71"/>
      <c r="C33" s="71"/>
      <c r="D33" s="71"/>
      <c r="E33" s="71"/>
    </row>
    <row r="34" spans="1:5" ht="15.75" x14ac:dyDescent="0.3">
      <c r="A34" s="71" t="s">
        <v>166</v>
      </c>
      <c r="B34" s="71"/>
      <c r="C34" s="71"/>
      <c r="D34" s="71"/>
      <c r="E34" s="71"/>
    </row>
  </sheetData>
  <mergeCells count="6">
    <mergeCell ref="A31:E31"/>
    <mergeCell ref="A1:E1"/>
    <mergeCell ref="A2:E2"/>
    <mergeCell ref="A4:E4"/>
    <mergeCell ref="A7:B7"/>
    <mergeCell ref="D7:E7"/>
  </mergeCells>
  <pageMargins left="0.7" right="0.7" top="0.75" bottom="0.75" header="0.3" footer="0.3"/>
  <pageSetup paperSize="9" scale="8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
  <sheetViews>
    <sheetView workbookViewId="0">
      <selection activeCell="F20" sqref="F20"/>
    </sheetView>
  </sheetViews>
  <sheetFormatPr baseColWidth="10" defaultRowHeight="15" x14ac:dyDescent="0.25"/>
  <cols>
    <col min="2" max="2" width="27.28515625" bestFit="1" customWidth="1"/>
    <col min="5" max="5" width="15.140625" customWidth="1"/>
    <col min="6" max="6" width="19" customWidth="1"/>
  </cols>
  <sheetData>
    <row r="1" spans="1:8" ht="18" x14ac:dyDescent="0.35">
      <c r="A1" s="206"/>
      <c r="B1" s="666" t="s">
        <v>167</v>
      </c>
      <c r="C1" s="666"/>
      <c r="D1" s="666"/>
      <c r="E1" s="666"/>
      <c r="F1" s="666"/>
      <c r="G1" s="207"/>
      <c r="H1" s="57"/>
    </row>
    <row r="2" spans="1:8" ht="18" x14ac:dyDescent="0.35">
      <c r="A2" s="206"/>
      <c r="B2" s="666" t="s">
        <v>168</v>
      </c>
      <c r="C2" s="666"/>
      <c r="D2" s="666"/>
      <c r="E2" s="666"/>
      <c r="F2" s="666"/>
      <c r="G2" s="207"/>
      <c r="H2" s="57"/>
    </row>
    <row r="3" spans="1:8" ht="18.75" x14ac:dyDescent="0.3">
      <c r="A3" s="71"/>
      <c r="B3" s="46"/>
      <c r="C3" s="46"/>
      <c r="D3" s="46"/>
      <c r="E3" s="46"/>
      <c r="F3" s="46"/>
      <c r="G3" s="208"/>
      <c r="H3" s="209"/>
    </row>
    <row r="4" spans="1:8" ht="23.25" x14ac:dyDescent="0.25">
      <c r="A4" s="210"/>
      <c r="B4" s="634" t="s">
        <v>44</v>
      </c>
      <c r="C4" s="634"/>
      <c r="D4" s="634"/>
      <c r="E4" s="634"/>
      <c r="F4" s="634"/>
      <c r="G4" s="211"/>
      <c r="H4" s="212"/>
    </row>
    <row r="5" spans="1:8" ht="23.25" x14ac:dyDescent="0.3">
      <c r="A5" s="74"/>
      <c r="B5" s="213"/>
      <c r="C5" s="213"/>
      <c r="D5" s="213"/>
      <c r="E5" s="213"/>
      <c r="F5" s="213"/>
      <c r="G5" s="214"/>
      <c r="H5" s="71"/>
    </row>
    <row r="6" spans="1:8" ht="18" x14ac:dyDescent="0.3">
      <c r="A6" s="71"/>
      <c r="B6" s="667" t="s">
        <v>169</v>
      </c>
      <c r="C6" s="667"/>
      <c r="D6" s="667"/>
      <c r="E6" s="667"/>
      <c r="F6" s="667"/>
      <c r="G6" s="215"/>
      <c r="H6" s="71"/>
    </row>
    <row r="7" spans="1:8" ht="18.75" thickBot="1" x14ac:dyDescent="0.35">
      <c r="A7" s="71"/>
      <c r="B7" s="215"/>
      <c r="C7" s="215"/>
      <c r="D7" s="215"/>
      <c r="E7" s="215"/>
      <c r="F7" s="215"/>
      <c r="G7" s="215"/>
      <c r="H7" s="71"/>
    </row>
    <row r="8" spans="1:8" ht="30.75" thickBot="1" x14ac:dyDescent="0.35">
      <c r="A8" s="71"/>
      <c r="B8" s="222" t="s">
        <v>170</v>
      </c>
      <c r="C8" s="222" t="s">
        <v>171</v>
      </c>
      <c r="D8" s="222" t="s">
        <v>172</v>
      </c>
      <c r="E8" s="223" t="s">
        <v>173</v>
      </c>
      <c r="F8" s="223" t="s">
        <v>174</v>
      </c>
      <c r="G8" s="71"/>
      <c r="H8" s="71"/>
    </row>
    <row r="9" spans="1:8" ht="15.75" x14ac:dyDescent="0.3">
      <c r="A9" s="71"/>
      <c r="B9" s="217" t="s">
        <v>228</v>
      </c>
      <c r="C9" s="217" t="s">
        <v>229</v>
      </c>
      <c r="D9" s="217"/>
      <c r="E9" s="218">
        <v>118125</v>
      </c>
      <c r="F9" s="218">
        <v>118125</v>
      </c>
      <c r="G9" s="71"/>
      <c r="H9" s="71"/>
    </row>
    <row r="10" spans="1:8" ht="15.75" x14ac:dyDescent="0.3">
      <c r="A10" s="71"/>
      <c r="B10" s="216" t="s">
        <v>224</v>
      </c>
      <c r="C10" s="217" t="s">
        <v>175</v>
      </c>
      <c r="D10" s="550"/>
      <c r="E10" s="552">
        <v>230000</v>
      </c>
      <c r="F10" s="552">
        <v>230000</v>
      </c>
      <c r="G10" s="71"/>
      <c r="H10" s="71"/>
    </row>
    <row r="11" spans="1:8" ht="15.6" thickBot="1" x14ac:dyDescent="0.4">
      <c r="A11" s="71"/>
      <c r="B11" s="216" t="s">
        <v>205</v>
      </c>
      <c r="C11" s="546" t="s">
        <v>339</v>
      </c>
      <c r="D11" s="179"/>
      <c r="E11" s="552"/>
      <c r="F11" s="552">
        <v>985030</v>
      </c>
      <c r="G11" s="71"/>
      <c r="H11" s="71"/>
    </row>
    <row r="12" spans="1:8" ht="15.6" thickBot="1" x14ac:dyDescent="0.4">
      <c r="A12" s="71"/>
      <c r="B12" s="224" t="s">
        <v>176</v>
      </c>
      <c r="C12" s="225"/>
      <c r="D12" s="225"/>
      <c r="E12" s="551">
        <f>SUM(E9:E11)</f>
        <v>348125</v>
      </c>
      <c r="F12" s="551">
        <f>SUM(F9:F11)</f>
        <v>1333155</v>
      </c>
      <c r="G12" s="71"/>
      <c r="H12" s="71"/>
    </row>
    <row r="13" spans="1:8" ht="15.75" x14ac:dyDescent="0.3">
      <c r="A13" s="10"/>
      <c r="B13" s="219"/>
      <c r="C13" s="219"/>
      <c r="D13" s="219"/>
      <c r="E13" s="220" t="s">
        <v>177</v>
      </c>
      <c r="F13" s="221"/>
      <c r="G13" s="10"/>
      <c r="H13" s="10"/>
    </row>
    <row r="14" spans="1:8" ht="15.75" x14ac:dyDescent="0.3">
      <c r="A14" s="10"/>
      <c r="B14" s="668" t="s">
        <v>178</v>
      </c>
      <c r="C14" s="668"/>
      <c r="D14" s="668"/>
      <c r="E14" s="668"/>
      <c r="F14" s="668"/>
      <c r="G14" s="10"/>
      <c r="H14" s="10"/>
    </row>
    <row r="15" spans="1:8" x14ac:dyDescent="0.25">
      <c r="A15" s="10"/>
      <c r="B15" s="10"/>
      <c r="C15" s="10"/>
      <c r="D15" s="10"/>
      <c r="E15" s="19" t="s">
        <v>179</v>
      </c>
      <c r="F15" s="19" t="s">
        <v>180</v>
      </c>
      <c r="G15" s="10"/>
      <c r="H15" s="10"/>
    </row>
  </sheetData>
  <mergeCells count="5">
    <mergeCell ref="B1:F1"/>
    <mergeCell ref="B2:F2"/>
    <mergeCell ref="B4:F4"/>
    <mergeCell ref="B6:F6"/>
    <mergeCell ref="B14:F14"/>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topLeftCell="A5" workbookViewId="0">
      <selection activeCell="D13" sqref="D13"/>
    </sheetView>
  </sheetViews>
  <sheetFormatPr baseColWidth="10" defaultRowHeight="15" x14ac:dyDescent="0.25"/>
  <cols>
    <col min="1" max="1" width="87.85546875" style="10" customWidth="1"/>
    <col min="2" max="2" width="14" style="10" customWidth="1"/>
    <col min="3" max="3" width="50.7109375" style="10" customWidth="1"/>
    <col min="4" max="4" width="14" style="10" customWidth="1"/>
    <col min="5" max="256" width="11.42578125" style="10"/>
    <col min="257" max="257" width="87.85546875" style="10" customWidth="1"/>
    <col min="258" max="258" width="14" style="10" customWidth="1"/>
    <col min="259" max="259" width="50.7109375" style="10" customWidth="1"/>
    <col min="260" max="260" width="14" style="10" customWidth="1"/>
    <col min="261" max="512" width="11.42578125" style="10"/>
    <col min="513" max="513" width="87.85546875" style="10" customWidth="1"/>
    <col min="514" max="514" width="14" style="10" customWidth="1"/>
    <col min="515" max="515" width="50.7109375" style="10" customWidth="1"/>
    <col min="516" max="516" width="14" style="10" customWidth="1"/>
    <col min="517" max="768" width="11.42578125" style="10"/>
    <col min="769" max="769" width="87.85546875" style="10" customWidth="1"/>
    <col min="770" max="770" width="14" style="10" customWidth="1"/>
    <col min="771" max="771" width="50.7109375" style="10" customWidth="1"/>
    <col min="772" max="772" width="14" style="10" customWidth="1"/>
    <col min="773" max="1024" width="11.42578125" style="10"/>
    <col min="1025" max="1025" width="87.85546875" style="10" customWidth="1"/>
    <col min="1026" max="1026" width="14" style="10" customWidth="1"/>
    <col min="1027" max="1027" width="50.7109375" style="10" customWidth="1"/>
    <col min="1028" max="1028" width="14" style="10" customWidth="1"/>
    <col min="1029" max="1280" width="11.42578125" style="10"/>
    <col min="1281" max="1281" width="87.85546875" style="10" customWidth="1"/>
    <col min="1282" max="1282" width="14" style="10" customWidth="1"/>
    <col min="1283" max="1283" width="50.7109375" style="10" customWidth="1"/>
    <col min="1284" max="1284" width="14" style="10" customWidth="1"/>
    <col min="1285" max="1536" width="11.42578125" style="10"/>
    <col min="1537" max="1537" width="87.85546875" style="10" customWidth="1"/>
    <col min="1538" max="1538" width="14" style="10" customWidth="1"/>
    <col min="1539" max="1539" width="50.7109375" style="10" customWidth="1"/>
    <col min="1540" max="1540" width="14" style="10" customWidth="1"/>
    <col min="1541" max="1792" width="11.42578125" style="10"/>
    <col min="1793" max="1793" width="87.85546875" style="10" customWidth="1"/>
    <col min="1794" max="1794" width="14" style="10" customWidth="1"/>
    <col min="1795" max="1795" width="50.7109375" style="10" customWidth="1"/>
    <col min="1796" max="1796" width="14" style="10" customWidth="1"/>
    <col min="1797" max="2048" width="11.42578125" style="10"/>
    <col min="2049" max="2049" width="87.85546875" style="10" customWidth="1"/>
    <col min="2050" max="2050" width="14" style="10" customWidth="1"/>
    <col min="2051" max="2051" width="50.7109375" style="10" customWidth="1"/>
    <col min="2052" max="2052" width="14" style="10" customWidth="1"/>
    <col min="2053" max="2304" width="11.42578125" style="10"/>
    <col min="2305" max="2305" width="87.85546875" style="10" customWidth="1"/>
    <col min="2306" max="2306" width="14" style="10" customWidth="1"/>
    <col min="2307" max="2307" width="50.7109375" style="10" customWidth="1"/>
    <col min="2308" max="2308" width="14" style="10" customWidth="1"/>
    <col min="2309" max="2560" width="11.42578125" style="10"/>
    <col min="2561" max="2561" width="87.85546875" style="10" customWidth="1"/>
    <col min="2562" max="2562" width="14" style="10" customWidth="1"/>
    <col min="2563" max="2563" width="50.7109375" style="10" customWidth="1"/>
    <col min="2564" max="2564" width="14" style="10" customWidth="1"/>
    <col min="2565" max="2816" width="11.42578125" style="10"/>
    <col min="2817" max="2817" width="87.85546875" style="10" customWidth="1"/>
    <col min="2818" max="2818" width="14" style="10" customWidth="1"/>
    <col min="2819" max="2819" width="50.7109375" style="10" customWidth="1"/>
    <col min="2820" max="2820" width="14" style="10" customWidth="1"/>
    <col min="2821" max="3072" width="11.42578125" style="10"/>
    <col min="3073" max="3073" width="87.85546875" style="10" customWidth="1"/>
    <col min="3074" max="3074" width="14" style="10" customWidth="1"/>
    <col min="3075" max="3075" width="50.7109375" style="10" customWidth="1"/>
    <col min="3076" max="3076" width="14" style="10" customWidth="1"/>
    <col min="3077" max="3328" width="11.42578125" style="10"/>
    <col min="3329" max="3329" width="87.85546875" style="10" customWidth="1"/>
    <col min="3330" max="3330" width="14" style="10" customWidth="1"/>
    <col min="3331" max="3331" width="50.7109375" style="10" customWidth="1"/>
    <col min="3332" max="3332" width="14" style="10" customWidth="1"/>
    <col min="3333" max="3584" width="11.42578125" style="10"/>
    <col min="3585" max="3585" width="87.85546875" style="10" customWidth="1"/>
    <col min="3586" max="3586" width="14" style="10" customWidth="1"/>
    <col min="3587" max="3587" width="50.7109375" style="10" customWidth="1"/>
    <col min="3588" max="3588" width="14" style="10" customWidth="1"/>
    <col min="3589" max="3840" width="11.42578125" style="10"/>
    <col min="3841" max="3841" width="87.85546875" style="10" customWidth="1"/>
    <col min="3842" max="3842" width="14" style="10" customWidth="1"/>
    <col min="3843" max="3843" width="50.7109375" style="10" customWidth="1"/>
    <col min="3844" max="3844" width="14" style="10" customWidth="1"/>
    <col min="3845" max="4096" width="11.42578125" style="10"/>
    <col min="4097" max="4097" width="87.85546875" style="10" customWidth="1"/>
    <col min="4098" max="4098" width="14" style="10" customWidth="1"/>
    <col min="4099" max="4099" width="50.7109375" style="10" customWidth="1"/>
    <col min="4100" max="4100" width="14" style="10" customWidth="1"/>
    <col min="4101" max="4352" width="11.42578125" style="10"/>
    <col min="4353" max="4353" width="87.85546875" style="10" customWidth="1"/>
    <col min="4354" max="4354" width="14" style="10" customWidth="1"/>
    <col min="4355" max="4355" width="50.7109375" style="10" customWidth="1"/>
    <col min="4356" max="4356" width="14" style="10" customWidth="1"/>
    <col min="4357" max="4608" width="11.42578125" style="10"/>
    <col min="4609" max="4609" width="87.85546875" style="10" customWidth="1"/>
    <col min="4610" max="4610" width="14" style="10" customWidth="1"/>
    <col min="4611" max="4611" width="50.7109375" style="10" customWidth="1"/>
    <col min="4612" max="4612" width="14" style="10" customWidth="1"/>
    <col min="4613" max="4864" width="11.42578125" style="10"/>
    <col min="4865" max="4865" width="87.85546875" style="10" customWidth="1"/>
    <col min="4866" max="4866" width="14" style="10" customWidth="1"/>
    <col min="4867" max="4867" width="50.7109375" style="10" customWidth="1"/>
    <col min="4868" max="4868" width="14" style="10" customWidth="1"/>
    <col min="4869" max="5120" width="11.42578125" style="10"/>
    <col min="5121" max="5121" width="87.85546875" style="10" customWidth="1"/>
    <col min="5122" max="5122" width="14" style="10" customWidth="1"/>
    <col min="5123" max="5123" width="50.7109375" style="10" customWidth="1"/>
    <col min="5124" max="5124" width="14" style="10" customWidth="1"/>
    <col min="5125" max="5376" width="11.42578125" style="10"/>
    <col min="5377" max="5377" width="87.85546875" style="10" customWidth="1"/>
    <col min="5378" max="5378" width="14" style="10" customWidth="1"/>
    <col min="5379" max="5379" width="50.7109375" style="10" customWidth="1"/>
    <col min="5380" max="5380" width="14" style="10" customWidth="1"/>
    <col min="5381" max="5632" width="11.42578125" style="10"/>
    <col min="5633" max="5633" width="87.85546875" style="10" customWidth="1"/>
    <col min="5634" max="5634" width="14" style="10" customWidth="1"/>
    <col min="5635" max="5635" width="50.7109375" style="10" customWidth="1"/>
    <col min="5636" max="5636" width="14" style="10" customWidth="1"/>
    <col min="5637" max="5888" width="11.42578125" style="10"/>
    <col min="5889" max="5889" width="87.85546875" style="10" customWidth="1"/>
    <col min="5890" max="5890" width="14" style="10" customWidth="1"/>
    <col min="5891" max="5891" width="50.7109375" style="10" customWidth="1"/>
    <col min="5892" max="5892" width="14" style="10" customWidth="1"/>
    <col min="5893" max="6144" width="11.42578125" style="10"/>
    <col min="6145" max="6145" width="87.85546875" style="10" customWidth="1"/>
    <col min="6146" max="6146" width="14" style="10" customWidth="1"/>
    <col min="6147" max="6147" width="50.7109375" style="10" customWidth="1"/>
    <col min="6148" max="6148" width="14" style="10" customWidth="1"/>
    <col min="6149" max="6400" width="11.42578125" style="10"/>
    <col min="6401" max="6401" width="87.85546875" style="10" customWidth="1"/>
    <col min="6402" max="6402" width="14" style="10" customWidth="1"/>
    <col min="6403" max="6403" width="50.7109375" style="10" customWidth="1"/>
    <col min="6404" max="6404" width="14" style="10" customWidth="1"/>
    <col min="6405" max="6656" width="11.42578125" style="10"/>
    <col min="6657" max="6657" width="87.85546875" style="10" customWidth="1"/>
    <col min="6658" max="6658" width="14" style="10" customWidth="1"/>
    <col min="6659" max="6659" width="50.7109375" style="10" customWidth="1"/>
    <col min="6660" max="6660" width="14" style="10" customWidth="1"/>
    <col min="6661" max="6912" width="11.42578125" style="10"/>
    <col min="6913" max="6913" width="87.85546875" style="10" customWidth="1"/>
    <col min="6914" max="6914" width="14" style="10" customWidth="1"/>
    <col min="6915" max="6915" width="50.7109375" style="10" customWidth="1"/>
    <col min="6916" max="6916" width="14" style="10" customWidth="1"/>
    <col min="6917" max="7168" width="11.42578125" style="10"/>
    <col min="7169" max="7169" width="87.85546875" style="10" customWidth="1"/>
    <col min="7170" max="7170" width="14" style="10" customWidth="1"/>
    <col min="7171" max="7171" width="50.7109375" style="10" customWidth="1"/>
    <col min="7172" max="7172" width="14" style="10" customWidth="1"/>
    <col min="7173" max="7424" width="11.42578125" style="10"/>
    <col min="7425" max="7425" width="87.85546875" style="10" customWidth="1"/>
    <col min="7426" max="7426" width="14" style="10" customWidth="1"/>
    <col min="7427" max="7427" width="50.7109375" style="10" customWidth="1"/>
    <col min="7428" max="7428" width="14" style="10" customWidth="1"/>
    <col min="7429" max="7680" width="11.42578125" style="10"/>
    <col min="7681" max="7681" width="87.85546875" style="10" customWidth="1"/>
    <col min="7682" max="7682" width="14" style="10" customWidth="1"/>
    <col min="7683" max="7683" width="50.7109375" style="10" customWidth="1"/>
    <col min="7684" max="7684" width="14" style="10" customWidth="1"/>
    <col min="7685" max="7936" width="11.42578125" style="10"/>
    <col min="7937" max="7937" width="87.85546875" style="10" customWidth="1"/>
    <col min="7938" max="7938" width="14" style="10" customWidth="1"/>
    <col min="7939" max="7939" width="50.7109375" style="10" customWidth="1"/>
    <col min="7940" max="7940" width="14" style="10" customWidth="1"/>
    <col min="7941" max="8192" width="11.42578125" style="10"/>
    <col min="8193" max="8193" width="87.85546875" style="10" customWidth="1"/>
    <col min="8194" max="8194" width="14" style="10" customWidth="1"/>
    <col min="8195" max="8195" width="50.7109375" style="10" customWidth="1"/>
    <col min="8196" max="8196" width="14" style="10" customWidth="1"/>
    <col min="8197" max="8448" width="11.42578125" style="10"/>
    <col min="8449" max="8449" width="87.85546875" style="10" customWidth="1"/>
    <col min="8450" max="8450" width="14" style="10" customWidth="1"/>
    <col min="8451" max="8451" width="50.7109375" style="10" customWidth="1"/>
    <col min="8452" max="8452" width="14" style="10" customWidth="1"/>
    <col min="8453" max="8704" width="11.42578125" style="10"/>
    <col min="8705" max="8705" width="87.85546875" style="10" customWidth="1"/>
    <col min="8706" max="8706" width="14" style="10" customWidth="1"/>
    <col min="8707" max="8707" width="50.7109375" style="10" customWidth="1"/>
    <col min="8708" max="8708" width="14" style="10" customWidth="1"/>
    <col min="8709" max="8960" width="11.42578125" style="10"/>
    <col min="8961" max="8961" width="87.85546875" style="10" customWidth="1"/>
    <col min="8962" max="8962" width="14" style="10" customWidth="1"/>
    <col min="8963" max="8963" width="50.7109375" style="10" customWidth="1"/>
    <col min="8964" max="8964" width="14" style="10" customWidth="1"/>
    <col min="8965" max="9216" width="11.42578125" style="10"/>
    <col min="9217" max="9217" width="87.85546875" style="10" customWidth="1"/>
    <col min="9218" max="9218" width="14" style="10" customWidth="1"/>
    <col min="9219" max="9219" width="50.7109375" style="10" customWidth="1"/>
    <col min="9220" max="9220" width="14" style="10" customWidth="1"/>
    <col min="9221" max="9472" width="11.42578125" style="10"/>
    <col min="9473" max="9473" width="87.85546875" style="10" customWidth="1"/>
    <col min="9474" max="9474" width="14" style="10" customWidth="1"/>
    <col min="9475" max="9475" width="50.7109375" style="10" customWidth="1"/>
    <col min="9476" max="9476" width="14" style="10" customWidth="1"/>
    <col min="9477" max="9728" width="11.42578125" style="10"/>
    <col min="9729" max="9729" width="87.85546875" style="10" customWidth="1"/>
    <col min="9730" max="9730" width="14" style="10" customWidth="1"/>
    <col min="9731" max="9731" width="50.7109375" style="10" customWidth="1"/>
    <col min="9732" max="9732" width="14" style="10" customWidth="1"/>
    <col min="9733" max="9984" width="11.42578125" style="10"/>
    <col min="9985" max="9985" width="87.85546875" style="10" customWidth="1"/>
    <col min="9986" max="9986" width="14" style="10" customWidth="1"/>
    <col min="9987" max="9987" width="50.7109375" style="10" customWidth="1"/>
    <col min="9988" max="9988" width="14" style="10" customWidth="1"/>
    <col min="9989" max="10240" width="11.42578125" style="10"/>
    <col min="10241" max="10241" width="87.85546875" style="10" customWidth="1"/>
    <col min="10242" max="10242" width="14" style="10" customWidth="1"/>
    <col min="10243" max="10243" width="50.7109375" style="10" customWidth="1"/>
    <col min="10244" max="10244" width="14" style="10" customWidth="1"/>
    <col min="10245" max="10496" width="11.42578125" style="10"/>
    <col min="10497" max="10497" width="87.85546875" style="10" customWidth="1"/>
    <col min="10498" max="10498" width="14" style="10" customWidth="1"/>
    <col min="10499" max="10499" width="50.7109375" style="10" customWidth="1"/>
    <col min="10500" max="10500" width="14" style="10" customWidth="1"/>
    <col min="10501" max="10752" width="11.42578125" style="10"/>
    <col min="10753" max="10753" width="87.85546875" style="10" customWidth="1"/>
    <col min="10754" max="10754" width="14" style="10" customWidth="1"/>
    <col min="10755" max="10755" width="50.7109375" style="10" customWidth="1"/>
    <col min="10756" max="10756" width="14" style="10" customWidth="1"/>
    <col min="10757" max="11008" width="11.42578125" style="10"/>
    <col min="11009" max="11009" width="87.85546875" style="10" customWidth="1"/>
    <col min="11010" max="11010" width="14" style="10" customWidth="1"/>
    <col min="11011" max="11011" width="50.7109375" style="10" customWidth="1"/>
    <col min="11012" max="11012" width="14" style="10" customWidth="1"/>
    <col min="11013" max="11264" width="11.42578125" style="10"/>
    <col min="11265" max="11265" width="87.85546875" style="10" customWidth="1"/>
    <col min="11266" max="11266" width="14" style="10" customWidth="1"/>
    <col min="11267" max="11267" width="50.7109375" style="10" customWidth="1"/>
    <col min="11268" max="11268" width="14" style="10" customWidth="1"/>
    <col min="11269" max="11520" width="11.42578125" style="10"/>
    <col min="11521" max="11521" width="87.85546875" style="10" customWidth="1"/>
    <col min="11522" max="11522" width="14" style="10" customWidth="1"/>
    <col min="11523" max="11523" width="50.7109375" style="10" customWidth="1"/>
    <col min="11524" max="11524" width="14" style="10" customWidth="1"/>
    <col min="11525" max="11776" width="11.42578125" style="10"/>
    <col min="11777" max="11777" width="87.85546875" style="10" customWidth="1"/>
    <col min="11778" max="11778" width="14" style="10" customWidth="1"/>
    <col min="11779" max="11779" width="50.7109375" style="10" customWidth="1"/>
    <col min="11780" max="11780" width="14" style="10" customWidth="1"/>
    <col min="11781" max="12032" width="11.42578125" style="10"/>
    <col min="12033" max="12033" width="87.85546875" style="10" customWidth="1"/>
    <col min="12034" max="12034" width="14" style="10" customWidth="1"/>
    <col min="12035" max="12035" width="50.7109375" style="10" customWidth="1"/>
    <col min="12036" max="12036" width="14" style="10" customWidth="1"/>
    <col min="12037" max="12288" width="11.42578125" style="10"/>
    <col min="12289" max="12289" width="87.85546875" style="10" customWidth="1"/>
    <col min="12290" max="12290" width="14" style="10" customWidth="1"/>
    <col min="12291" max="12291" width="50.7109375" style="10" customWidth="1"/>
    <col min="12292" max="12292" width="14" style="10" customWidth="1"/>
    <col min="12293" max="12544" width="11.42578125" style="10"/>
    <col min="12545" max="12545" width="87.85546875" style="10" customWidth="1"/>
    <col min="12546" max="12546" width="14" style="10" customWidth="1"/>
    <col min="12547" max="12547" width="50.7109375" style="10" customWidth="1"/>
    <col min="12548" max="12548" width="14" style="10" customWidth="1"/>
    <col min="12549" max="12800" width="11.42578125" style="10"/>
    <col min="12801" max="12801" width="87.85546875" style="10" customWidth="1"/>
    <col min="12802" max="12802" width="14" style="10" customWidth="1"/>
    <col min="12803" max="12803" width="50.7109375" style="10" customWidth="1"/>
    <col min="12804" max="12804" width="14" style="10" customWidth="1"/>
    <col min="12805" max="13056" width="11.42578125" style="10"/>
    <col min="13057" max="13057" width="87.85546875" style="10" customWidth="1"/>
    <col min="13058" max="13058" width="14" style="10" customWidth="1"/>
    <col min="13059" max="13059" width="50.7109375" style="10" customWidth="1"/>
    <col min="13060" max="13060" width="14" style="10" customWidth="1"/>
    <col min="13061" max="13312" width="11.42578125" style="10"/>
    <col min="13313" max="13313" width="87.85546875" style="10" customWidth="1"/>
    <col min="13314" max="13314" width="14" style="10" customWidth="1"/>
    <col min="13315" max="13315" width="50.7109375" style="10" customWidth="1"/>
    <col min="13316" max="13316" width="14" style="10" customWidth="1"/>
    <col min="13317" max="13568" width="11.42578125" style="10"/>
    <col min="13569" max="13569" width="87.85546875" style="10" customWidth="1"/>
    <col min="13570" max="13570" width="14" style="10" customWidth="1"/>
    <col min="13571" max="13571" width="50.7109375" style="10" customWidth="1"/>
    <col min="13572" max="13572" width="14" style="10" customWidth="1"/>
    <col min="13573" max="13824" width="11.42578125" style="10"/>
    <col min="13825" max="13825" width="87.85546875" style="10" customWidth="1"/>
    <col min="13826" max="13826" width="14" style="10" customWidth="1"/>
    <col min="13827" max="13827" width="50.7109375" style="10" customWidth="1"/>
    <col min="13828" max="13828" width="14" style="10" customWidth="1"/>
    <col min="13829" max="14080" width="11.42578125" style="10"/>
    <col min="14081" max="14081" width="87.85546875" style="10" customWidth="1"/>
    <col min="14082" max="14082" width="14" style="10" customWidth="1"/>
    <col min="14083" max="14083" width="50.7109375" style="10" customWidth="1"/>
    <col min="14084" max="14084" width="14" style="10" customWidth="1"/>
    <col min="14085" max="14336" width="11.42578125" style="10"/>
    <col min="14337" max="14337" width="87.85546875" style="10" customWidth="1"/>
    <col min="14338" max="14338" width="14" style="10" customWidth="1"/>
    <col min="14339" max="14339" width="50.7109375" style="10" customWidth="1"/>
    <col min="14340" max="14340" width="14" style="10" customWidth="1"/>
    <col min="14341" max="14592" width="11.42578125" style="10"/>
    <col min="14593" max="14593" width="87.85546875" style="10" customWidth="1"/>
    <col min="14594" max="14594" width="14" style="10" customWidth="1"/>
    <col min="14595" max="14595" width="50.7109375" style="10" customWidth="1"/>
    <col min="14596" max="14596" width="14" style="10" customWidth="1"/>
    <col min="14597" max="14848" width="11.42578125" style="10"/>
    <col min="14849" max="14849" width="87.85546875" style="10" customWidth="1"/>
    <col min="14850" max="14850" width="14" style="10" customWidth="1"/>
    <col min="14851" max="14851" width="50.7109375" style="10" customWidth="1"/>
    <col min="14852" max="14852" width="14" style="10" customWidth="1"/>
    <col min="14853" max="15104" width="11.42578125" style="10"/>
    <col min="15105" max="15105" width="87.85546875" style="10" customWidth="1"/>
    <col min="15106" max="15106" width="14" style="10" customWidth="1"/>
    <col min="15107" max="15107" width="50.7109375" style="10" customWidth="1"/>
    <col min="15108" max="15108" width="14" style="10" customWidth="1"/>
    <col min="15109" max="15360" width="11.42578125" style="10"/>
    <col min="15361" max="15361" width="87.85546875" style="10" customWidth="1"/>
    <col min="15362" max="15362" width="14" style="10" customWidth="1"/>
    <col min="15363" max="15363" width="50.7109375" style="10" customWidth="1"/>
    <col min="15364" max="15364" width="14" style="10" customWidth="1"/>
    <col min="15365" max="15616" width="11.42578125" style="10"/>
    <col min="15617" max="15617" width="87.85546875" style="10" customWidth="1"/>
    <col min="15618" max="15618" width="14" style="10" customWidth="1"/>
    <col min="15619" max="15619" width="50.7109375" style="10" customWidth="1"/>
    <col min="15620" max="15620" width="14" style="10" customWidth="1"/>
    <col min="15621" max="15872" width="11.42578125" style="10"/>
    <col min="15873" max="15873" width="87.85546875" style="10" customWidth="1"/>
    <col min="15874" max="15874" width="14" style="10" customWidth="1"/>
    <col min="15875" max="15875" width="50.7109375" style="10" customWidth="1"/>
    <col min="15876" max="15876" width="14" style="10" customWidth="1"/>
    <col min="15877" max="16128" width="11.42578125" style="10"/>
    <col min="16129" max="16129" width="87.85546875" style="10" customWidth="1"/>
    <col min="16130" max="16130" width="14" style="10" customWidth="1"/>
    <col min="16131" max="16131" width="50.7109375" style="10" customWidth="1"/>
    <col min="16132" max="16132" width="14" style="10" customWidth="1"/>
    <col min="16133" max="16384" width="11.42578125" style="10"/>
  </cols>
  <sheetData>
    <row r="1" spans="1:5" s="3" customFormat="1" ht="18" x14ac:dyDescent="0.25">
      <c r="A1" s="1" t="s">
        <v>336</v>
      </c>
      <c r="B1" s="2"/>
      <c r="C1" s="2"/>
      <c r="D1" s="2"/>
    </row>
    <row r="2" spans="1:5" s="3" customFormat="1" ht="18" x14ac:dyDescent="0.25">
      <c r="A2" s="1" t="s">
        <v>0</v>
      </c>
      <c r="B2" s="4"/>
      <c r="C2" s="4"/>
      <c r="D2" s="4"/>
    </row>
    <row r="3" spans="1:5" s="3" customFormat="1" ht="18" x14ac:dyDescent="0.35">
      <c r="A3" s="5"/>
      <c r="B3" s="6"/>
      <c r="C3" s="6"/>
      <c r="D3" s="7"/>
    </row>
    <row r="4" spans="1:5" s="3" customFormat="1" ht="14.25" customHeight="1" x14ac:dyDescent="0.25">
      <c r="A4" s="634" t="s">
        <v>1</v>
      </c>
      <c r="B4" s="634"/>
      <c r="C4" s="634"/>
      <c r="D4" s="634"/>
    </row>
    <row r="5" spans="1:5" ht="14.25" customHeight="1" x14ac:dyDescent="0.35">
      <c r="A5" s="8"/>
      <c r="B5" s="9"/>
      <c r="C5" s="687"/>
      <c r="D5" s="9"/>
    </row>
    <row r="6" spans="1:5" x14ac:dyDescent="0.3">
      <c r="A6" s="11" t="s">
        <v>2</v>
      </c>
      <c r="B6" s="12"/>
      <c r="C6" s="687"/>
      <c r="D6" s="12"/>
    </row>
    <row r="7" spans="1:5" x14ac:dyDescent="0.25">
      <c r="A7" s="13"/>
      <c r="B7" s="13"/>
      <c r="C7" s="13"/>
      <c r="D7" s="13"/>
    </row>
    <row r="8" spans="1:5" x14ac:dyDescent="0.25">
      <c r="A8" s="226" t="s">
        <v>3</v>
      </c>
      <c r="B8" s="227" t="s">
        <v>4</v>
      </c>
      <c r="C8" s="226" t="s">
        <v>5</v>
      </c>
      <c r="D8" s="227" t="s">
        <v>4</v>
      </c>
    </row>
    <row r="9" spans="1:5" x14ac:dyDescent="0.25">
      <c r="A9" s="14" t="s">
        <v>6</v>
      </c>
      <c r="B9" s="15">
        <f>'[4]tableau 6'!B9+'[3]tableau 6'!B9+'[2]tableau 6'!B9+'[1]tableau 6'!B9+'[5]tableau 6'!B9-147000</f>
        <v>24690556</v>
      </c>
      <c r="C9" s="16" t="s">
        <v>7</v>
      </c>
      <c r="D9" s="17">
        <f>'[1]tableau 6'!$D$9+'[5]tableau 6'!$D$9+'[2]tableau 6'!$D$9+'[4]tableau 6'!$D$9+'[3]tableau 6'!$D$9</f>
        <v>30385668</v>
      </c>
    </row>
    <row r="10" spans="1:5" x14ac:dyDescent="0.25">
      <c r="A10" s="18" t="s">
        <v>8</v>
      </c>
      <c r="B10" s="15">
        <f>'[4]tableau 6'!B10+'[3]tableau 6'!B10+'[2]tableau 6'!B10+'[1]tableau 6'!B10+'[5]tableau 6'!B10</f>
        <v>0</v>
      </c>
      <c r="C10" s="16" t="s">
        <v>9</v>
      </c>
      <c r="D10" s="17"/>
      <c r="E10" s="19"/>
    </row>
    <row r="11" spans="1:5" x14ac:dyDescent="0.25">
      <c r="A11" s="688" t="s">
        <v>10</v>
      </c>
      <c r="B11" s="684">
        <v>16528019</v>
      </c>
      <c r="C11" s="16" t="s">
        <v>11</v>
      </c>
      <c r="D11" s="17">
        <v>1698714</v>
      </c>
    </row>
    <row r="12" spans="1:5" x14ac:dyDescent="0.25">
      <c r="A12" s="689"/>
      <c r="B12" s="686">
        <f>'[4]tableau 6'!B12+'[3]tableau 6'!B12+'[2]tableau 6'!B12+'[1]tableau 6'!B12+'[5]tableau 6'!B12</f>
        <v>0</v>
      </c>
      <c r="C12" s="16" t="s">
        <v>12</v>
      </c>
      <c r="D12" s="17">
        <v>9283191</v>
      </c>
    </row>
    <row r="13" spans="1:5" x14ac:dyDescent="0.25">
      <c r="A13" s="228" t="s">
        <v>13</v>
      </c>
      <c r="B13" s="20">
        <f>SUM(B9,B11)</f>
        <v>41218575</v>
      </c>
      <c r="C13" s="228" t="s">
        <v>14</v>
      </c>
      <c r="D13" s="20">
        <f>SUM(D9:D12)</f>
        <v>41367573</v>
      </c>
    </row>
    <row r="14" spans="1:5" x14ac:dyDescent="0.25">
      <c r="A14" s="21" t="s">
        <v>15</v>
      </c>
      <c r="B14" s="22">
        <f>IF(D13-B13&lt;0,0,D13-B13)</f>
        <v>148998</v>
      </c>
      <c r="C14" s="21" t="s">
        <v>16</v>
      </c>
      <c r="D14" s="22">
        <f>IF(B13-D13&gt;0,B13-D13,0)</f>
        <v>0</v>
      </c>
    </row>
    <row r="15" spans="1:5" ht="30" x14ac:dyDescent="0.25">
      <c r="A15" s="229" t="s">
        <v>17</v>
      </c>
      <c r="B15" s="22">
        <f>SUM(B13:B14)</f>
        <v>41367573</v>
      </c>
      <c r="C15" s="229" t="s">
        <v>18</v>
      </c>
      <c r="D15" s="22">
        <f>SUM(D13:D14)</f>
        <v>41367573</v>
      </c>
    </row>
    <row r="16" spans="1:5" x14ac:dyDescent="0.3">
      <c r="A16" s="23" t="s">
        <v>19</v>
      </c>
      <c r="B16" s="24"/>
      <c r="C16" s="25"/>
      <c r="D16" s="25"/>
    </row>
    <row r="17" spans="1:4" x14ac:dyDescent="0.3">
      <c r="A17" s="26"/>
      <c r="B17" s="24"/>
      <c r="C17" s="25"/>
      <c r="D17" s="25"/>
    </row>
    <row r="18" spans="1:4" x14ac:dyDescent="0.3">
      <c r="A18" s="26"/>
      <c r="B18" s="24"/>
      <c r="C18" s="25"/>
      <c r="D18" s="25"/>
    </row>
    <row r="19" spans="1:4" x14ac:dyDescent="0.3">
      <c r="A19" s="690" t="s">
        <v>20</v>
      </c>
      <c r="B19" s="690"/>
      <c r="C19" s="690"/>
      <c r="D19" s="690"/>
    </row>
    <row r="20" spans="1:4" x14ac:dyDescent="0.3">
      <c r="A20" s="27"/>
      <c r="B20" s="28"/>
      <c r="C20" s="25"/>
      <c r="D20" s="25"/>
    </row>
    <row r="21" spans="1:4" x14ac:dyDescent="0.3">
      <c r="A21" s="27"/>
      <c r="B21" s="230" t="s">
        <v>4</v>
      </c>
      <c r="C21" s="25"/>
      <c r="D21" s="25"/>
    </row>
    <row r="22" spans="1:4" ht="30" x14ac:dyDescent="0.3">
      <c r="A22" s="231" t="s">
        <v>21</v>
      </c>
      <c r="B22" s="29">
        <f>IF(B14=0,-D14,B14)</f>
        <v>148998</v>
      </c>
      <c r="C22" s="25"/>
      <c r="D22" s="25"/>
    </row>
    <row r="23" spans="1:4" x14ac:dyDescent="0.3">
      <c r="A23" s="30" t="s">
        <v>22</v>
      </c>
      <c r="B23" s="17">
        <v>5000000</v>
      </c>
      <c r="C23" s="25"/>
      <c r="D23" s="25"/>
    </row>
    <row r="24" spans="1:4" x14ac:dyDescent="0.3">
      <c r="A24" s="30" t="s">
        <v>23</v>
      </c>
      <c r="B24" s="17"/>
      <c r="C24" s="25"/>
      <c r="D24" s="25"/>
    </row>
    <row r="25" spans="1:4" x14ac:dyDescent="0.3">
      <c r="A25" s="30" t="s">
        <v>24</v>
      </c>
      <c r="B25" s="17"/>
      <c r="C25" s="25"/>
      <c r="D25" s="25"/>
    </row>
    <row r="26" spans="1:4" x14ac:dyDescent="0.3">
      <c r="A26" s="30" t="s">
        <v>25</v>
      </c>
      <c r="B26" s="17"/>
      <c r="C26" s="25"/>
      <c r="D26" s="25"/>
    </row>
    <row r="27" spans="1:4" x14ac:dyDescent="0.3">
      <c r="A27" s="30" t="s">
        <v>26</v>
      </c>
      <c r="B27" s="17">
        <v>4800000</v>
      </c>
      <c r="C27" s="25"/>
      <c r="D27" s="25"/>
    </row>
    <row r="28" spans="1:4" x14ac:dyDescent="0.3">
      <c r="A28" s="232" t="s">
        <v>27</v>
      </c>
      <c r="B28" s="31">
        <f>B22+B23-B24+B25-B26-B27</f>
        <v>348998</v>
      </c>
      <c r="C28" s="25"/>
      <c r="D28" s="25"/>
    </row>
    <row r="29" spans="1:4" x14ac:dyDescent="0.3">
      <c r="A29" s="32" t="s">
        <v>28</v>
      </c>
      <c r="B29" s="33"/>
      <c r="C29" s="25"/>
      <c r="D29" s="25"/>
    </row>
    <row r="30" spans="1:4" x14ac:dyDescent="0.3">
      <c r="A30" s="32"/>
      <c r="B30" s="33"/>
      <c r="C30" s="25"/>
      <c r="D30" s="25"/>
    </row>
    <row r="31" spans="1:4" x14ac:dyDescent="0.3">
      <c r="A31" s="26"/>
      <c r="B31" s="24"/>
      <c r="C31" s="25"/>
      <c r="D31" s="25"/>
    </row>
    <row r="32" spans="1:4" x14ac:dyDescent="0.3">
      <c r="A32" s="34" t="s">
        <v>29</v>
      </c>
      <c r="B32" s="35"/>
      <c r="C32" s="36"/>
      <c r="D32" s="37"/>
    </row>
    <row r="33" spans="1:4" x14ac:dyDescent="0.3">
      <c r="A33" s="38"/>
      <c r="B33" s="39"/>
      <c r="C33" s="40"/>
      <c r="D33" s="41"/>
    </row>
    <row r="34" spans="1:4" x14ac:dyDescent="0.25">
      <c r="A34" s="226" t="s">
        <v>30</v>
      </c>
      <c r="B34" s="227" t="s">
        <v>4</v>
      </c>
      <c r="C34" s="226" t="s">
        <v>31</v>
      </c>
      <c r="D34" s="227" t="s">
        <v>4</v>
      </c>
    </row>
    <row r="35" spans="1:4" x14ac:dyDescent="0.25">
      <c r="A35" s="233" t="s">
        <v>32</v>
      </c>
      <c r="B35" s="234">
        <f>IF($B$28&gt;0,0,-$B$28)</f>
        <v>0</v>
      </c>
      <c r="C35" s="235" t="s">
        <v>33</v>
      </c>
      <c r="D35" s="234">
        <f>IF($B$28&lt;0,0,$B$28)</f>
        <v>348998</v>
      </c>
    </row>
    <row r="36" spans="1:4" x14ac:dyDescent="0.25">
      <c r="A36" s="681" t="s">
        <v>34</v>
      </c>
      <c r="B36" s="684">
        <v>6132610</v>
      </c>
      <c r="C36" s="16" t="s">
        <v>35</v>
      </c>
      <c r="D36" s="17">
        <f>'[4]tableau 6'!D36+'[3]tableau 6'!D36+'[2]tableau 6'!D36+'[1]tableau 6'!D36</f>
        <v>2491620</v>
      </c>
    </row>
    <row r="37" spans="1:4" x14ac:dyDescent="0.25">
      <c r="A37" s="682"/>
      <c r="B37" s="685">
        <f>'[4]tableau 6'!B37+'[3]tableau 6'!B37+'[2]tableau 6'!B37+'[1]tableau 6'!B37</f>
        <v>0</v>
      </c>
      <c r="C37" s="42" t="s">
        <v>36</v>
      </c>
      <c r="D37" s="17">
        <f>'[4]tableau 6'!D37+'[3]tableau 6'!D37+'[2]tableau 6'!D37+'[1]tableau 6'!D37</f>
        <v>1200000</v>
      </c>
    </row>
    <row r="38" spans="1:4" x14ac:dyDescent="0.25">
      <c r="A38" s="683"/>
      <c r="B38" s="686">
        <f>'[4]tableau 6'!B38+'[3]tableau 6'!B38+'[2]tableau 6'!B38+'[1]tableau 6'!B38</f>
        <v>0</v>
      </c>
      <c r="C38" s="16" t="s">
        <v>37</v>
      </c>
      <c r="D38" s="17">
        <f>'[4]tableau 6'!D38+'[3]tableau 6'!D38+'[2]tableau 6'!D38+'[1]tableau 6'!D38</f>
        <v>0</v>
      </c>
    </row>
    <row r="39" spans="1:4" x14ac:dyDescent="0.25">
      <c r="A39" s="43" t="s">
        <v>38</v>
      </c>
      <c r="B39" s="44"/>
      <c r="C39" s="16" t="s">
        <v>39</v>
      </c>
      <c r="D39" s="17">
        <f>'[4]tableau 6'!D39+'[3]tableau 6'!D39+'[2]tableau 6'!D39+'[1]tableau 6'!D39</f>
        <v>0</v>
      </c>
    </row>
    <row r="40" spans="1:4" x14ac:dyDescent="0.25">
      <c r="A40" s="236" t="s">
        <v>40</v>
      </c>
      <c r="B40" s="234">
        <f>B35+B36+B39</f>
        <v>6132610</v>
      </c>
      <c r="C40" s="236" t="s">
        <v>41</v>
      </c>
      <c r="D40" s="237">
        <f>SUM(D35:D39)</f>
        <v>4040618</v>
      </c>
    </row>
    <row r="41" spans="1:4" x14ac:dyDescent="0.25">
      <c r="A41" s="229" t="s">
        <v>42</v>
      </c>
      <c r="B41" s="238">
        <f>IF(D40-B40&gt;0,D40-B40,0)</f>
        <v>0</v>
      </c>
      <c r="C41" s="239" t="s">
        <v>43</v>
      </c>
      <c r="D41" s="238">
        <f>IF(B40-D40&lt;0,0,B40-D40)</f>
        <v>2091992</v>
      </c>
    </row>
    <row r="42" spans="1:4" x14ac:dyDescent="0.25">
      <c r="A42" s="674"/>
      <c r="B42" s="675"/>
      <c r="C42" s="675"/>
      <c r="D42" s="675"/>
    </row>
    <row r="43" spans="1:4" x14ac:dyDescent="0.3">
      <c r="A43" s="676" t="s">
        <v>44</v>
      </c>
      <c r="B43" s="676"/>
      <c r="C43" s="45"/>
      <c r="D43" s="46"/>
    </row>
    <row r="44" spans="1:4" x14ac:dyDescent="0.3">
      <c r="A44" s="47"/>
      <c r="B44" s="47"/>
      <c r="C44" s="48"/>
      <c r="D44" s="49"/>
    </row>
    <row r="45" spans="1:4" x14ac:dyDescent="0.3">
      <c r="A45" s="677"/>
      <c r="B45" s="677"/>
      <c r="C45" s="677"/>
      <c r="D45" s="227" t="s">
        <v>4</v>
      </c>
    </row>
    <row r="46" spans="1:4" x14ac:dyDescent="0.3">
      <c r="A46" s="669" t="s">
        <v>45</v>
      </c>
      <c r="B46" s="669"/>
      <c r="C46" s="669"/>
      <c r="D46" s="50">
        <f>IF(B41=0,-(D41),B41)</f>
        <v>-2091992</v>
      </c>
    </row>
    <row r="47" spans="1:4" x14ac:dyDescent="0.3">
      <c r="A47" s="670" t="s">
        <v>46</v>
      </c>
      <c r="B47" s="670"/>
      <c r="C47" s="670"/>
      <c r="D47" s="51"/>
    </row>
    <row r="48" spans="1:4" ht="15.75" thickBot="1" x14ac:dyDescent="0.35">
      <c r="A48" s="678" t="s">
        <v>47</v>
      </c>
      <c r="B48" s="679"/>
      <c r="C48" s="680"/>
      <c r="D48" s="52"/>
    </row>
    <row r="49" spans="1:4" x14ac:dyDescent="0.3">
      <c r="A49" s="669" t="s">
        <v>48</v>
      </c>
      <c r="B49" s="669"/>
      <c r="C49" s="669"/>
      <c r="D49" s="53"/>
    </row>
    <row r="50" spans="1:4" x14ac:dyDescent="0.3">
      <c r="A50" s="670" t="s">
        <v>49</v>
      </c>
      <c r="B50" s="670"/>
      <c r="C50" s="670"/>
      <c r="D50" s="51"/>
    </row>
    <row r="51" spans="1:4" ht="15.75" thickBot="1" x14ac:dyDescent="0.35">
      <c r="A51" s="671" t="s">
        <v>50</v>
      </c>
      <c r="B51" s="672"/>
      <c r="C51" s="673"/>
      <c r="D51" s="54"/>
    </row>
  </sheetData>
  <mergeCells count="16">
    <mergeCell ref="A36:A38"/>
    <mergeCell ref="B36:B38"/>
    <mergeCell ref="A4:D4"/>
    <mergeCell ref="C5:C6"/>
    <mergeCell ref="A11:A12"/>
    <mergeCell ref="B11:B12"/>
    <mergeCell ref="A19:D19"/>
    <mergeCell ref="A49:C49"/>
    <mergeCell ref="A50:C50"/>
    <mergeCell ref="A51:C51"/>
    <mergeCell ref="A42:D42"/>
    <mergeCell ref="A43:B43"/>
    <mergeCell ref="A45:C45"/>
    <mergeCell ref="A46:C46"/>
    <mergeCell ref="A47:C47"/>
    <mergeCell ref="A48:C48"/>
  </mergeCells>
  <pageMargins left="0.70866141732283472" right="0.70866141732283472" top="0.74803149606299213" bottom="0.74803149606299213" header="0.31496062992125984" footer="0.31496062992125984"/>
  <pageSetup paperSize="9" scale="6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6"/>
  <sheetViews>
    <sheetView topLeftCell="B1" zoomScale="80" zoomScaleNormal="80" workbookViewId="0">
      <selection activeCell="G13" sqref="G13"/>
    </sheetView>
  </sheetViews>
  <sheetFormatPr baseColWidth="10" defaultRowHeight="15" x14ac:dyDescent="0.25"/>
  <cols>
    <col min="1" max="1" width="60.42578125" bestFit="1" customWidth="1"/>
    <col min="3" max="3" width="12.28515625" bestFit="1" customWidth="1"/>
    <col min="4" max="6" width="12.7109375" bestFit="1" customWidth="1"/>
    <col min="7" max="9" width="12.28515625" bestFit="1" customWidth="1"/>
    <col min="10" max="10" width="12.140625" bestFit="1" customWidth="1"/>
    <col min="12" max="12" width="12.140625" bestFit="1" customWidth="1"/>
    <col min="13" max="13" width="13" customWidth="1"/>
    <col min="14" max="14" width="13.5703125" bestFit="1" customWidth="1"/>
  </cols>
  <sheetData>
    <row r="1" spans="1:17" ht="18" x14ac:dyDescent="0.25">
      <c r="A1" s="56" t="s">
        <v>243</v>
      </c>
      <c r="B1" s="57"/>
      <c r="C1" s="57"/>
      <c r="D1" s="57"/>
      <c r="E1" s="57"/>
      <c r="F1" s="57"/>
      <c r="G1" s="57"/>
      <c r="H1" s="57"/>
      <c r="I1" s="240"/>
      <c r="J1" s="240"/>
      <c r="K1" s="240"/>
      <c r="L1" s="240"/>
      <c r="M1" s="240"/>
      <c r="N1" s="241"/>
    </row>
    <row r="2" spans="1:17" ht="18" x14ac:dyDescent="0.25">
      <c r="A2" s="56" t="s">
        <v>182</v>
      </c>
      <c r="B2" s="57"/>
      <c r="C2" s="57"/>
      <c r="D2" s="57"/>
      <c r="E2" s="57"/>
      <c r="F2" s="57"/>
      <c r="G2" s="57"/>
      <c r="H2" s="57"/>
      <c r="I2" s="240"/>
      <c r="J2" s="240"/>
      <c r="K2" s="240"/>
      <c r="L2" s="240"/>
      <c r="M2" s="240"/>
      <c r="N2" s="241"/>
    </row>
    <row r="3" spans="1:17" ht="18" x14ac:dyDescent="0.35">
      <c r="A3" s="64"/>
      <c r="B3" s="65"/>
      <c r="C3" s="66"/>
      <c r="D3" s="66"/>
      <c r="E3" s="66"/>
      <c r="F3" s="65"/>
      <c r="G3" s="66"/>
      <c r="H3" s="66"/>
      <c r="I3" s="242"/>
      <c r="J3" s="243"/>
      <c r="K3" s="243"/>
      <c r="L3" s="243"/>
      <c r="M3" s="243"/>
      <c r="N3" s="243"/>
    </row>
    <row r="4" spans="1:17" x14ac:dyDescent="0.25">
      <c r="A4" s="634" t="s">
        <v>44</v>
      </c>
      <c r="B4" s="634"/>
      <c r="C4" s="634"/>
      <c r="D4" s="634"/>
      <c r="E4" s="634"/>
      <c r="F4" s="634"/>
      <c r="G4" s="634"/>
      <c r="H4" s="634"/>
      <c r="I4" s="634"/>
      <c r="J4" s="634"/>
      <c r="K4" s="634"/>
      <c r="L4" s="634"/>
      <c r="M4" s="634"/>
      <c r="N4" s="634"/>
    </row>
    <row r="5" spans="1:17" ht="19.5" thickBot="1" x14ac:dyDescent="0.35">
      <c r="A5" s="691"/>
      <c r="B5" s="692"/>
      <c r="C5" s="692"/>
      <c r="D5" s="692"/>
      <c r="E5" s="692"/>
      <c r="F5" s="692"/>
      <c r="G5" s="692"/>
      <c r="H5" s="692"/>
      <c r="I5" s="244"/>
      <c r="J5" s="245"/>
      <c r="K5" s="245"/>
      <c r="L5" s="245"/>
      <c r="M5" s="245"/>
      <c r="N5" s="245"/>
    </row>
    <row r="6" spans="1:17" ht="60.75" thickBot="1" x14ac:dyDescent="0.3">
      <c r="A6" s="279" t="s">
        <v>183</v>
      </c>
      <c r="B6" s="280" t="s">
        <v>184</v>
      </c>
      <c r="C6" s="280" t="s">
        <v>185</v>
      </c>
      <c r="D6" s="280" t="s">
        <v>186</v>
      </c>
      <c r="E6" s="280" t="s">
        <v>187</v>
      </c>
      <c r="F6" s="280" t="s">
        <v>188</v>
      </c>
      <c r="G6" s="280" t="s">
        <v>189</v>
      </c>
      <c r="H6" s="280" t="s">
        <v>190</v>
      </c>
      <c r="I6" s="280" t="s">
        <v>191</v>
      </c>
      <c r="J6" s="280" t="s">
        <v>192</v>
      </c>
      <c r="K6" s="280" t="s">
        <v>193</v>
      </c>
      <c r="L6" s="280" t="s">
        <v>194</v>
      </c>
      <c r="M6" s="281" t="s">
        <v>195</v>
      </c>
      <c r="N6" s="281" t="s">
        <v>196</v>
      </c>
    </row>
    <row r="7" spans="1:17" x14ac:dyDescent="0.25">
      <c r="A7" s="246" t="s">
        <v>197</v>
      </c>
      <c r="B7" s="545">
        <v>1019622</v>
      </c>
      <c r="C7" s="247"/>
      <c r="D7" s="247"/>
      <c r="E7" s="247"/>
      <c r="F7" s="247"/>
      <c r="G7" s="247"/>
      <c r="H7" s="247"/>
      <c r="I7" s="247"/>
      <c r="J7" s="247"/>
      <c r="K7" s="247"/>
      <c r="L7" s="247"/>
      <c r="M7" s="247"/>
      <c r="N7" s="248"/>
    </row>
    <row r="8" spans="1:17" ht="14.45" x14ac:dyDescent="0.3">
      <c r="A8" s="249" t="s">
        <v>198</v>
      </c>
      <c r="B8" s="250" t="s">
        <v>338</v>
      </c>
      <c r="C8" s="251"/>
      <c r="D8" s="251"/>
      <c r="E8" s="251"/>
      <c r="F8" s="251"/>
      <c r="G8" s="251"/>
      <c r="H8" s="251"/>
      <c r="I8" s="252"/>
      <c r="J8" s="252"/>
      <c r="K8" s="252"/>
      <c r="L8" s="252"/>
      <c r="M8" s="253"/>
      <c r="N8" s="254"/>
    </row>
    <row r="9" spans="1:17" ht="30" x14ac:dyDescent="0.25">
      <c r="A9" s="282" t="s">
        <v>199</v>
      </c>
      <c r="B9" s="283"/>
      <c r="C9" s="284"/>
      <c r="D9" s="284"/>
      <c r="E9" s="284"/>
      <c r="F9" s="284"/>
      <c r="G9" s="284"/>
      <c r="H9" s="284"/>
      <c r="I9" s="284"/>
      <c r="J9" s="284"/>
      <c r="K9" s="284"/>
      <c r="L9" s="284"/>
      <c r="M9" s="284"/>
      <c r="N9" s="285"/>
    </row>
    <row r="10" spans="1:17" x14ac:dyDescent="0.25">
      <c r="A10" s="286" t="s">
        <v>200</v>
      </c>
      <c r="B10" s="287">
        <f>SUM(B11:B15)</f>
        <v>3835000</v>
      </c>
      <c r="C10" s="287">
        <f t="shared" ref="C10:M10" si="0">SUM(C11:C15)</f>
        <v>7750600</v>
      </c>
      <c r="D10" s="287">
        <f t="shared" si="0"/>
        <v>22350284</v>
      </c>
      <c r="E10" s="287">
        <f t="shared" si="0"/>
        <v>364580</v>
      </c>
      <c r="F10" s="287">
        <f t="shared" si="0"/>
        <v>961440</v>
      </c>
      <c r="G10" s="287">
        <f t="shared" si="0"/>
        <v>709000</v>
      </c>
      <c r="H10" s="287">
        <f t="shared" si="0"/>
        <v>1191000</v>
      </c>
      <c r="I10" s="287">
        <f t="shared" si="0"/>
        <v>1290780</v>
      </c>
      <c r="J10" s="287">
        <f t="shared" si="0"/>
        <v>364580</v>
      </c>
      <c r="K10" s="287">
        <f t="shared" si="0"/>
        <v>9000</v>
      </c>
      <c r="L10" s="287">
        <f t="shared" si="0"/>
        <v>9000</v>
      </c>
      <c r="M10" s="288">
        <f t="shared" si="0"/>
        <v>1128218</v>
      </c>
      <c r="N10" s="289">
        <f>SUM(N11:N15)</f>
        <v>39963482</v>
      </c>
    </row>
    <row r="11" spans="1:17" ht="14.45" x14ac:dyDescent="0.3">
      <c r="A11" s="255" t="s">
        <v>87</v>
      </c>
      <c r="B11" s="256">
        <v>3835000</v>
      </c>
      <c r="C11" s="257"/>
      <c r="D11" s="257">
        <v>22046270</v>
      </c>
      <c r="E11" s="257"/>
      <c r="F11" s="258"/>
      <c r="G11" s="258"/>
      <c r="H11" s="258"/>
      <c r="I11" s="258"/>
      <c r="J11" s="258"/>
      <c r="K11" s="258"/>
      <c r="L11" s="258"/>
      <c r="M11" s="259"/>
      <c r="N11" s="547">
        <f t="shared" ref="N11:N13" si="1">SUM(B11:M11)</f>
        <v>25881270</v>
      </c>
      <c r="P11" s="257"/>
    </row>
    <row r="12" spans="1:17" ht="14.45" x14ac:dyDescent="0.3">
      <c r="A12" s="255" t="s">
        <v>88</v>
      </c>
      <c r="B12" s="260"/>
      <c r="C12" s="260">
        <v>1976600</v>
      </c>
      <c r="D12" s="260"/>
      <c r="E12" s="260">
        <v>355580</v>
      </c>
      <c r="F12" s="261"/>
      <c r="G12" s="261">
        <v>700000</v>
      </c>
      <c r="H12" s="261"/>
      <c r="I12" s="261"/>
      <c r="J12" s="261">
        <v>355580</v>
      </c>
      <c r="K12" s="261"/>
      <c r="L12" s="261"/>
      <c r="M12" s="262">
        <v>355580</v>
      </c>
      <c r="N12" s="547">
        <f t="shared" si="1"/>
        <v>3743340</v>
      </c>
    </row>
    <row r="13" spans="1:17" x14ac:dyDescent="0.25">
      <c r="A13" s="255" t="s">
        <v>9</v>
      </c>
      <c r="B13" s="260"/>
      <c r="C13" s="260"/>
      <c r="D13" s="260"/>
      <c r="E13" s="260"/>
      <c r="F13" s="261"/>
      <c r="G13" s="261"/>
      <c r="H13" s="261"/>
      <c r="I13" s="261"/>
      <c r="J13" s="261"/>
      <c r="K13" s="261"/>
      <c r="L13" s="261"/>
      <c r="M13" s="262"/>
      <c r="N13" s="547">
        <f t="shared" si="1"/>
        <v>0</v>
      </c>
      <c r="P13" s="479"/>
    </row>
    <row r="14" spans="1:17" ht="14.45" x14ac:dyDescent="0.3">
      <c r="A14" s="255" t="s">
        <v>89</v>
      </c>
      <c r="B14" s="260"/>
      <c r="C14" s="260">
        <v>1200000</v>
      </c>
      <c r="D14" s="260">
        <v>295014</v>
      </c>
      <c r="E14" s="260"/>
      <c r="F14" s="261">
        <v>611440</v>
      </c>
      <c r="G14" s="261">
        <v>0</v>
      </c>
      <c r="H14" s="261"/>
      <c r="I14" s="261"/>
      <c r="J14" s="261"/>
      <c r="K14" s="261"/>
      <c r="L14" s="261"/>
      <c r="M14" s="262">
        <v>611441</v>
      </c>
      <c r="N14" s="547">
        <f>SUM(B14:M14)</f>
        <v>2717895</v>
      </c>
      <c r="Q14" s="374"/>
    </row>
    <row r="15" spans="1:17" ht="14.45" x14ac:dyDescent="0.3">
      <c r="A15" s="255" t="s">
        <v>90</v>
      </c>
      <c r="B15" s="260"/>
      <c r="C15" s="260">
        <v>4574000</v>
      </c>
      <c r="D15" s="260">
        <v>9000</v>
      </c>
      <c r="E15" s="260">
        <v>9000</v>
      </c>
      <c r="F15" s="261">
        <v>350000</v>
      </c>
      <c r="G15" s="261">
        <v>9000</v>
      </c>
      <c r="H15" s="261">
        <v>1191000</v>
      </c>
      <c r="I15" s="261">
        <v>1290780</v>
      </c>
      <c r="J15" s="261">
        <v>9000</v>
      </c>
      <c r="K15" s="261">
        <v>9000</v>
      </c>
      <c r="L15" s="261">
        <v>9000</v>
      </c>
      <c r="M15" s="262">
        <v>161197</v>
      </c>
      <c r="N15" s="547">
        <f>SUM(B15:M15)</f>
        <v>7620977</v>
      </c>
      <c r="O15" s="479"/>
      <c r="P15" s="479"/>
      <c r="Q15" s="374"/>
    </row>
    <row r="16" spans="1:17" x14ac:dyDescent="0.25">
      <c r="A16" s="286" t="s">
        <v>201</v>
      </c>
      <c r="B16" s="287">
        <f>SUM(B17:B19)</f>
        <v>953169</v>
      </c>
      <c r="C16" s="287">
        <f t="shared" ref="C16:N16" si="2">SUM(C17:C19)</f>
        <v>40853</v>
      </c>
      <c r="D16" s="287">
        <f t="shared" si="2"/>
        <v>0</v>
      </c>
      <c r="E16" s="287">
        <f t="shared" si="2"/>
        <v>953169</v>
      </c>
      <c r="F16" s="287">
        <f t="shared" si="2"/>
        <v>40853</v>
      </c>
      <c r="G16" s="287">
        <f t="shared" si="2"/>
        <v>0</v>
      </c>
      <c r="H16" s="287">
        <f>SUM(H17:H19)</f>
        <v>953169</v>
      </c>
      <c r="I16" s="287">
        <f t="shared" si="2"/>
        <v>40853</v>
      </c>
      <c r="J16" s="287">
        <f t="shared" si="2"/>
        <v>0</v>
      </c>
      <c r="K16" s="287">
        <f t="shared" si="2"/>
        <v>953170</v>
      </c>
      <c r="L16" s="287">
        <f t="shared" si="2"/>
        <v>40854</v>
      </c>
      <c r="M16" s="288">
        <f t="shared" si="2"/>
        <v>700000</v>
      </c>
      <c r="N16" s="549">
        <f t="shared" si="2"/>
        <v>4676090</v>
      </c>
      <c r="O16" s="479"/>
      <c r="Q16" s="374"/>
    </row>
    <row r="17" spans="1:17" x14ac:dyDescent="0.25">
      <c r="A17" s="255" t="s">
        <v>133</v>
      </c>
      <c r="B17" s="260">
        <v>953169</v>
      </c>
      <c r="C17" s="260"/>
      <c r="D17" s="260"/>
      <c r="E17" s="260">
        <v>953169</v>
      </c>
      <c r="F17" s="261"/>
      <c r="G17" s="263"/>
      <c r="H17" s="263">
        <v>953169</v>
      </c>
      <c r="I17" s="263"/>
      <c r="J17" s="263"/>
      <c r="K17" s="263">
        <v>953170</v>
      </c>
      <c r="L17" s="263"/>
      <c r="M17" s="264"/>
      <c r="N17" s="548">
        <f>SUM(B17:M17)</f>
        <v>3812677</v>
      </c>
      <c r="Q17" s="374"/>
    </row>
    <row r="18" spans="1:17" ht="14.45" x14ac:dyDescent="0.3">
      <c r="A18" s="255" t="s">
        <v>202</v>
      </c>
      <c r="B18" s="260"/>
      <c r="C18" s="260"/>
      <c r="D18" s="260"/>
      <c r="E18" s="260"/>
      <c r="F18" s="261"/>
      <c r="G18" s="263">
        <v>0</v>
      </c>
      <c r="H18" s="263"/>
      <c r="I18" s="263"/>
      <c r="J18" s="263"/>
      <c r="K18" s="263"/>
      <c r="L18" s="263"/>
      <c r="M18" s="264">
        <v>700000</v>
      </c>
      <c r="N18" s="548">
        <f t="shared" ref="N18:N19" si="3">SUM(B18:M18)</f>
        <v>700000</v>
      </c>
      <c r="Q18" s="374"/>
    </row>
    <row r="19" spans="1:17" x14ac:dyDescent="0.25">
      <c r="A19" s="255" t="s">
        <v>93</v>
      </c>
      <c r="B19" s="260"/>
      <c r="C19" s="266">
        <v>40853</v>
      </c>
      <c r="D19" s="266"/>
      <c r="E19" s="266"/>
      <c r="F19" s="266">
        <v>40853</v>
      </c>
      <c r="G19" s="263"/>
      <c r="H19" s="263"/>
      <c r="I19" s="263">
        <v>40853</v>
      </c>
      <c r="J19" s="263"/>
      <c r="K19" s="263"/>
      <c r="L19" s="263">
        <v>40854</v>
      </c>
      <c r="M19" s="264"/>
      <c r="N19" s="548">
        <f t="shared" si="3"/>
        <v>163413</v>
      </c>
      <c r="Q19" s="374"/>
    </row>
    <row r="20" spans="1:17" x14ac:dyDescent="0.25">
      <c r="A20" s="286" t="s">
        <v>203</v>
      </c>
      <c r="B20" s="287">
        <f>SUM(B21:B22)</f>
        <v>0</v>
      </c>
      <c r="C20" s="287">
        <f t="shared" ref="C20:M20" si="4">SUM(C21:C22)</f>
        <v>0</v>
      </c>
      <c r="D20" s="287">
        <f t="shared" si="4"/>
        <v>0</v>
      </c>
      <c r="E20" s="287">
        <f t="shared" si="4"/>
        <v>0</v>
      </c>
      <c r="F20" s="287">
        <f t="shared" si="4"/>
        <v>0</v>
      </c>
      <c r="G20" s="287">
        <f t="shared" si="4"/>
        <v>0</v>
      </c>
      <c r="H20" s="287">
        <f t="shared" si="4"/>
        <v>0</v>
      </c>
      <c r="I20" s="287">
        <f t="shared" si="4"/>
        <v>230000</v>
      </c>
      <c r="J20" s="287">
        <f t="shared" si="4"/>
        <v>0</v>
      </c>
      <c r="K20" s="287">
        <f t="shared" si="4"/>
        <v>0</v>
      </c>
      <c r="L20" s="287">
        <f t="shared" si="4"/>
        <v>0</v>
      </c>
      <c r="M20" s="288">
        <f t="shared" si="4"/>
        <v>118125</v>
      </c>
      <c r="N20" s="289">
        <f>SUM(N21:N24)</f>
        <v>1333155</v>
      </c>
      <c r="Q20" s="374"/>
    </row>
    <row r="21" spans="1:17" ht="14.45" x14ac:dyDescent="0.3">
      <c r="A21" s="255" t="s">
        <v>147</v>
      </c>
      <c r="B21" s="266"/>
      <c r="C21" s="266"/>
      <c r="D21" s="266"/>
      <c r="E21" s="266"/>
      <c r="F21" s="266"/>
      <c r="G21" s="263"/>
      <c r="H21" s="263"/>
      <c r="I21" s="263"/>
      <c r="J21" s="263"/>
      <c r="K21" s="263"/>
      <c r="L21" s="263"/>
      <c r="M21" s="264"/>
      <c r="N21" s="265">
        <f t="shared" ref="N21:N24" si="5">SUM(B21:M21)</f>
        <v>0</v>
      </c>
      <c r="Q21" s="374"/>
    </row>
    <row r="22" spans="1:17" x14ac:dyDescent="0.25">
      <c r="A22" s="255" t="s">
        <v>204</v>
      </c>
      <c r="B22" s="267"/>
      <c r="C22" s="267"/>
      <c r="D22" s="267"/>
      <c r="E22" s="267"/>
      <c r="F22" s="267"/>
      <c r="G22" s="268"/>
      <c r="H22" s="268"/>
      <c r="I22" s="263">
        <v>230000</v>
      </c>
      <c r="J22" s="263"/>
      <c r="K22" s="263"/>
      <c r="L22" s="263"/>
      <c r="M22" s="264">
        <v>118125</v>
      </c>
      <c r="N22" s="265">
        <f t="shared" si="5"/>
        <v>348125</v>
      </c>
      <c r="Q22" s="374"/>
    </row>
    <row r="23" spans="1:17" ht="14.45" x14ac:dyDescent="0.3">
      <c r="A23" s="255" t="s">
        <v>205</v>
      </c>
      <c r="B23" s="266">
        <v>330310</v>
      </c>
      <c r="C23" s="266">
        <v>163680</v>
      </c>
      <c r="D23" s="266"/>
      <c r="E23" s="374"/>
      <c r="F23" s="266">
        <v>163680</v>
      </c>
      <c r="G23" s="263"/>
      <c r="H23" s="374"/>
      <c r="I23" s="263">
        <v>163680</v>
      </c>
      <c r="J23" s="263"/>
      <c r="K23" s="374"/>
      <c r="L23" s="263">
        <v>163680</v>
      </c>
      <c r="M23" s="264"/>
      <c r="N23" s="265">
        <f t="shared" si="5"/>
        <v>985030</v>
      </c>
      <c r="Q23" s="374"/>
    </row>
    <row r="24" spans="1:17" ht="14.45" x14ac:dyDescent="0.3">
      <c r="A24" s="270" t="s">
        <v>206</v>
      </c>
      <c r="B24" s="271"/>
      <c r="C24" s="271"/>
      <c r="D24" s="271"/>
      <c r="E24" s="271"/>
      <c r="F24" s="271"/>
      <c r="G24" s="272"/>
      <c r="H24" s="272"/>
      <c r="I24" s="272"/>
      <c r="J24" s="272"/>
      <c r="K24" s="272"/>
      <c r="L24" s="272"/>
      <c r="M24" s="273"/>
      <c r="N24" s="265">
        <f t="shared" si="5"/>
        <v>0</v>
      </c>
    </row>
    <row r="25" spans="1:17" ht="14.45" x14ac:dyDescent="0.3">
      <c r="A25" s="290" t="s">
        <v>207</v>
      </c>
      <c r="B25" s="287">
        <f>B10+B16+B20</f>
        <v>4788169</v>
      </c>
      <c r="C25" s="287">
        <f t="shared" ref="C25:N25" si="6">C10+C16+C20</f>
        <v>7791453</v>
      </c>
      <c r="D25" s="287">
        <f t="shared" si="6"/>
        <v>22350284</v>
      </c>
      <c r="E25" s="287">
        <f t="shared" si="6"/>
        <v>1317749</v>
      </c>
      <c r="F25" s="287">
        <f t="shared" si="6"/>
        <v>1002293</v>
      </c>
      <c r="G25" s="287">
        <f t="shared" si="6"/>
        <v>709000</v>
      </c>
      <c r="H25" s="287">
        <f t="shared" si="6"/>
        <v>2144169</v>
      </c>
      <c r="I25" s="287">
        <f t="shared" si="6"/>
        <v>1561633</v>
      </c>
      <c r="J25" s="287">
        <f t="shared" si="6"/>
        <v>364580</v>
      </c>
      <c r="K25" s="287">
        <f t="shared" si="6"/>
        <v>962170</v>
      </c>
      <c r="L25" s="287">
        <f t="shared" si="6"/>
        <v>49854</v>
      </c>
      <c r="M25" s="288">
        <f t="shared" si="6"/>
        <v>1946343</v>
      </c>
      <c r="N25" s="289">
        <f t="shared" si="6"/>
        <v>45972727</v>
      </c>
    </row>
    <row r="26" spans="1:17" ht="14.45" x14ac:dyDescent="0.3">
      <c r="A26" s="291" t="s">
        <v>208</v>
      </c>
      <c r="B26" s="292"/>
      <c r="C26" s="293"/>
      <c r="D26" s="293"/>
      <c r="E26" s="293"/>
      <c r="F26" s="293"/>
      <c r="G26" s="293"/>
      <c r="H26" s="293"/>
      <c r="I26" s="293"/>
      <c r="J26" s="293"/>
      <c r="K26" s="293"/>
      <c r="L26" s="293"/>
      <c r="M26" s="293"/>
      <c r="N26" s="294"/>
    </row>
    <row r="27" spans="1:17" x14ac:dyDescent="0.25">
      <c r="A27" s="295" t="s">
        <v>209</v>
      </c>
      <c r="B27" s="287">
        <f>SUM(B28:B31)</f>
        <v>2069796</v>
      </c>
      <c r="C27" s="296">
        <f t="shared" ref="C27:M27" si="7">SUM(C28:C31)</f>
        <v>2837973</v>
      </c>
      <c r="D27" s="287">
        <f t="shared" si="7"/>
        <v>4047721</v>
      </c>
      <c r="E27" s="287">
        <f t="shared" si="7"/>
        <v>2747973</v>
      </c>
      <c r="F27" s="287">
        <f t="shared" si="7"/>
        <v>2747973</v>
      </c>
      <c r="G27" s="287">
        <f t="shared" si="7"/>
        <v>3279721</v>
      </c>
      <c r="H27" s="287">
        <f t="shared" si="7"/>
        <v>2747973</v>
      </c>
      <c r="I27" s="287">
        <f t="shared" si="7"/>
        <v>2747973</v>
      </c>
      <c r="J27" s="287">
        <f t="shared" si="7"/>
        <v>3279721</v>
      </c>
      <c r="K27" s="287">
        <f t="shared" si="7"/>
        <v>2747973</v>
      </c>
      <c r="L27" s="287">
        <f t="shared" si="7"/>
        <v>2747973</v>
      </c>
      <c r="M27" s="288">
        <f t="shared" si="7"/>
        <v>3279723</v>
      </c>
      <c r="N27" s="289">
        <f>SUM(N28:N31)</f>
        <v>35282493</v>
      </c>
      <c r="P27" s="542"/>
    </row>
    <row r="28" spans="1:17" x14ac:dyDescent="0.25">
      <c r="A28" s="255" t="s">
        <v>6</v>
      </c>
      <c r="B28" s="257">
        <v>2069796</v>
      </c>
      <c r="C28" s="257">
        <v>2069796</v>
      </c>
      <c r="D28" s="257">
        <v>2069796</v>
      </c>
      <c r="E28" s="257">
        <v>2069796</v>
      </c>
      <c r="F28" s="257">
        <v>2069796</v>
      </c>
      <c r="G28" s="257">
        <v>2069796</v>
      </c>
      <c r="H28" s="257">
        <v>2069796</v>
      </c>
      <c r="I28" s="257">
        <v>2069796</v>
      </c>
      <c r="J28" s="257">
        <v>2069796</v>
      </c>
      <c r="K28" s="257">
        <v>2069796</v>
      </c>
      <c r="L28" s="257">
        <v>2069796</v>
      </c>
      <c r="M28" s="257">
        <v>2069800</v>
      </c>
      <c r="N28" s="265">
        <f t="shared" ref="N28:N31" si="8">SUM(B28:M28)</f>
        <v>24837556</v>
      </c>
    </row>
    <row r="29" spans="1:17" x14ac:dyDescent="0.25">
      <c r="A29" s="255" t="s">
        <v>210</v>
      </c>
      <c r="B29" s="260"/>
      <c r="C29" s="260">
        <v>678177</v>
      </c>
      <c r="D29" s="260">
        <v>1222177</v>
      </c>
      <c r="E29" s="260">
        <v>678177</v>
      </c>
      <c r="F29" s="260">
        <v>678177</v>
      </c>
      <c r="G29" s="260">
        <v>678177</v>
      </c>
      <c r="H29" s="260">
        <v>678177</v>
      </c>
      <c r="I29" s="260">
        <v>678177</v>
      </c>
      <c r="J29" s="260">
        <v>678177</v>
      </c>
      <c r="K29" s="260">
        <v>678177</v>
      </c>
      <c r="L29" s="260">
        <v>678177</v>
      </c>
      <c r="M29" s="260">
        <v>678177</v>
      </c>
      <c r="N29" s="265">
        <f t="shared" si="8"/>
        <v>8003947</v>
      </c>
      <c r="O29" s="479"/>
    </row>
    <row r="30" spans="1:17" x14ac:dyDescent="0.25">
      <c r="A30" s="255" t="s">
        <v>211</v>
      </c>
      <c r="B30" s="260"/>
      <c r="C30" s="260"/>
      <c r="D30" s="260"/>
      <c r="E30" s="260"/>
      <c r="F30" s="261"/>
      <c r="G30" s="261"/>
      <c r="H30" s="261"/>
      <c r="I30" s="261"/>
      <c r="J30" s="261"/>
      <c r="K30" s="261"/>
      <c r="L30" s="261"/>
      <c r="M30" s="262"/>
      <c r="N30" s="265">
        <f t="shared" si="8"/>
        <v>0</v>
      </c>
    </row>
    <row r="31" spans="1:17" x14ac:dyDescent="0.25">
      <c r="A31" s="255" t="s">
        <v>51</v>
      </c>
      <c r="B31" s="266"/>
      <c r="C31" s="260">
        <v>90000</v>
      </c>
      <c r="D31" s="260">
        <v>755748</v>
      </c>
      <c r="E31" s="260"/>
      <c r="F31" s="261"/>
      <c r="G31" s="261">
        <v>531748</v>
      </c>
      <c r="H31" s="261"/>
      <c r="I31" s="261"/>
      <c r="J31" s="261">
        <v>531748</v>
      </c>
      <c r="K31" s="261"/>
      <c r="L31" s="261"/>
      <c r="M31" s="262">
        <v>531746</v>
      </c>
      <c r="N31" s="265">
        <f t="shared" si="8"/>
        <v>2440990</v>
      </c>
      <c r="O31" s="479"/>
    </row>
    <row r="32" spans="1:17" x14ac:dyDescent="0.25">
      <c r="A32" s="286" t="s">
        <v>212</v>
      </c>
      <c r="B32" s="287">
        <f>SUM(B33:B36)</f>
        <v>994223</v>
      </c>
      <c r="C32" s="296">
        <f t="shared" ref="C32:M32" si="9">SUM(C33:C36)</f>
        <v>1886311</v>
      </c>
      <c r="D32" s="287">
        <f t="shared" si="9"/>
        <v>160987</v>
      </c>
      <c r="E32" s="287">
        <f t="shared" si="9"/>
        <v>1012658</v>
      </c>
      <c r="F32" s="287">
        <f t="shared" si="9"/>
        <v>89711</v>
      </c>
      <c r="G32" s="287">
        <f t="shared" si="9"/>
        <v>618435</v>
      </c>
      <c r="H32" s="287">
        <f t="shared" si="9"/>
        <v>1012388</v>
      </c>
      <c r="I32" s="287">
        <f t="shared" si="9"/>
        <v>89713</v>
      </c>
      <c r="J32" s="287">
        <f t="shared" si="9"/>
        <v>160988</v>
      </c>
      <c r="K32" s="287">
        <f t="shared" si="9"/>
        <v>1012388</v>
      </c>
      <c r="L32" s="287">
        <f t="shared" si="9"/>
        <v>89712</v>
      </c>
      <c r="M32" s="288">
        <f t="shared" si="9"/>
        <v>18177</v>
      </c>
      <c r="N32" s="289">
        <f>SUM(N33:N36)</f>
        <v>7145691</v>
      </c>
      <c r="O32" s="479"/>
    </row>
    <row r="33" spans="1:15" x14ac:dyDescent="0.25">
      <c r="A33" s="255" t="s">
        <v>6</v>
      </c>
      <c r="B33" s="260"/>
      <c r="C33" s="260"/>
      <c r="D33" s="260"/>
      <c r="E33" s="260"/>
      <c r="F33" s="261"/>
      <c r="G33" s="261"/>
      <c r="H33" s="261"/>
      <c r="I33" s="261"/>
      <c r="J33" s="261"/>
      <c r="K33" s="261"/>
      <c r="L33" s="261"/>
      <c r="M33" s="262"/>
      <c r="N33" s="265"/>
    </row>
    <row r="34" spans="1:15" x14ac:dyDescent="0.25">
      <c r="A34" s="255" t="s">
        <v>210</v>
      </c>
      <c r="B34" s="260">
        <v>363871</v>
      </c>
      <c r="C34" s="260">
        <v>1815035</v>
      </c>
      <c r="D34" s="260">
        <v>18435</v>
      </c>
      <c r="E34" s="260">
        <v>382306</v>
      </c>
      <c r="F34" s="261">
        <v>18435</v>
      </c>
      <c r="G34" s="261">
        <v>18435</v>
      </c>
      <c r="H34" s="260">
        <v>382036</v>
      </c>
      <c r="I34" s="261">
        <v>18435</v>
      </c>
      <c r="J34" s="261">
        <v>18435</v>
      </c>
      <c r="K34" s="260">
        <v>382036</v>
      </c>
      <c r="L34" s="261">
        <v>18435</v>
      </c>
      <c r="M34" s="262">
        <v>18177</v>
      </c>
      <c r="N34" s="265">
        <f>SUM(B34:M34)</f>
        <v>3454071</v>
      </c>
      <c r="O34" s="479"/>
    </row>
    <row r="35" spans="1:15" x14ac:dyDescent="0.25">
      <c r="A35" s="255" t="s">
        <v>211</v>
      </c>
      <c r="B35" s="260"/>
      <c r="C35" s="260"/>
      <c r="D35" s="260"/>
      <c r="E35" s="260"/>
      <c r="F35" s="261"/>
      <c r="G35" s="261"/>
      <c r="H35" s="261"/>
      <c r="I35" s="261"/>
      <c r="J35" s="261"/>
      <c r="K35" s="261"/>
      <c r="L35" s="261"/>
      <c r="M35" s="262"/>
      <c r="N35" s="265"/>
    </row>
    <row r="36" spans="1:15" x14ac:dyDescent="0.25">
      <c r="A36" s="255" t="s">
        <v>51</v>
      </c>
      <c r="B36" s="260">
        <v>630352</v>
      </c>
      <c r="C36" s="260">
        <v>71276</v>
      </c>
      <c r="D36" s="260">
        <v>142552</v>
      </c>
      <c r="E36" s="260">
        <v>630352</v>
      </c>
      <c r="F36" s="261">
        <v>71276</v>
      </c>
      <c r="G36" s="261">
        <v>600000</v>
      </c>
      <c r="H36" s="260">
        <v>630352</v>
      </c>
      <c r="I36" s="261">
        <v>71278</v>
      </c>
      <c r="J36" s="261">
        <v>142553</v>
      </c>
      <c r="K36" s="260">
        <v>630352</v>
      </c>
      <c r="L36" s="261">
        <v>71277</v>
      </c>
      <c r="M36" s="262"/>
      <c r="N36" s="265">
        <f>SUM(B36:M36)</f>
        <v>3691620</v>
      </c>
      <c r="O36" s="479"/>
    </row>
    <row r="37" spans="1:15" x14ac:dyDescent="0.25">
      <c r="A37" s="286" t="s">
        <v>213</v>
      </c>
      <c r="B37" s="287">
        <f>SUM(B38:B39)</f>
        <v>0</v>
      </c>
      <c r="C37" s="287">
        <f t="shared" ref="C37:M37" si="10">SUM(C38:C39)</f>
        <v>0</v>
      </c>
      <c r="D37" s="287">
        <f t="shared" si="10"/>
        <v>0</v>
      </c>
      <c r="E37" s="287">
        <f t="shared" si="10"/>
        <v>0</v>
      </c>
      <c r="F37" s="287">
        <f t="shared" si="10"/>
        <v>0</v>
      </c>
      <c r="G37" s="287">
        <f t="shared" si="10"/>
        <v>0</v>
      </c>
      <c r="H37" s="287">
        <f t="shared" si="10"/>
        <v>0</v>
      </c>
      <c r="I37" s="287">
        <f t="shared" si="10"/>
        <v>0</v>
      </c>
      <c r="J37" s="287">
        <f t="shared" si="10"/>
        <v>0</v>
      </c>
      <c r="K37" s="287">
        <f t="shared" si="10"/>
        <v>0</v>
      </c>
      <c r="L37" s="287">
        <f t="shared" si="10"/>
        <v>0</v>
      </c>
      <c r="M37" s="288">
        <f t="shared" si="10"/>
        <v>348125</v>
      </c>
      <c r="N37" s="289">
        <f>SUM(N38:N41)</f>
        <v>348125</v>
      </c>
    </row>
    <row r="38" spans="1:15" x14ac:dyDescent="0.25">
      <c r="A38" s="255" t="s">
        <v>214</v>
      </c>
      <c r="B38" s="266"/>
      <c r="C38" s="266"/>
      <c r="D38" s="266"/>
      <c r="E38" s="266"/>
      <c r="F38" s="266"/>
      <c r="G38" s="263"/>
      <c r="H38" s="263"/>
      <c r="I38" s="263"/>
      <c r="J38" s="263"/>
      <c r="K38" s="263"/>
      <c r="L38" s="263"/>
      <c r="M38" s="264"/>
      <c r="N38" s="265">
        <f t="shared" ref="N38:N41" si="11">SUM(B38:M38)</f>
        <v>0</v>
      </c>
    </row>
    <row r="39" spans="1:15" x14ac:dyDescent="0.25">
      <c r="A39" s="255" t="s">
        <v>215</v>
      </c>
      <c r="B39" s="267"/>
      <c r="C39" s="267"/>
      <c r="D39" s="267"/>
      <c r="E39" s="267"/>
      <c r="F39" s="267"/>
      <c r="G39" s="268"/>
      <c r="H39" s="268"/>
      <c r="I39" s="268"/>
      <c r="J39" s="268"/>
      <c r="K39" s="268"/>
      <c r="L39" s="268"/>
      <c r="M39" s="269">
        <v>348125</v>
      </c>
      <c r="N39" s="265">
        <f t="shared" si="11"/>
        <v>348125</v>
      </c>
    </row>
    <row r="40" spans="1:15" x14ac:dyDescent="0.25">
      <c r="A40" s="255" t="s">
        <v>205</v>
      </c>
      <c r="B40" s="266"/>
      <c r="C40" s="266"/>
      <c r="D40" s="266"/>
      <c r="F40" s="266"/>
      <c r="G40" s="263"/>
      <c r="I40" s="263"/>
      <c r="J40" s="263"/>
      <c r="L40" s="263"/>
      <c r="M40" s="264"/>
      <c r="N40" s="265">
        <f t="shared" si="11"/>
        <v>0</v>
      </c>
    </row>
    <row r="41" spans="1:15" x14ac:dyDescent="0.25">
      <c r="A41" s="270" t="s">
        <v>216</v>
      </c>
      <c r="B41" s="266"/>
      <c r="C41" s="266"/>
      <c r="D41" s="266"/>
      <c r="E41" s="266"/>
      <c r="F41" s="266"/>
      <c r="G41" s="263"/>
      <c r="H41" s="263"/>
      <c r="I41" s="263"/>
      <c r="J41" s="263"/>
      <c r="K41" s="263"/>
      <c r="L41" s="263"/>
      <c r="M41" s="264"/>
      <c r="N41" s="265">
        <f t="shared" si="11"/>
        <v>0</v>
      </c>
    </row>
    <row r="42" spans="1:15" x14ac:dyDescent="0.25">
      <c r="A42" s="290" t="s">
        <v>217</v>
      </c>
      <c r="B42" s="287">
        <f>B27+B32+B37</f>
        <v>3064019</v>
      </c>
      <c r="C42" s="287">
        <f t="shared" ref="C42:N42" si="12">C27+C32+C37</f>
        <v>4724284</v>
      </c>
      <c r="D42" s="287">
        <f t="shared" si="12"/>
        <v>4208708</v>
      </c>
      <c r="E42" s="287">
        <f t="shared" si="12"/>
        <v>3760631</v>
      </c>
      <c r="F42" s="287">
        <f t="shared" si="12"/>
        <v>2837684</v>
      </c>
      <c r="G42" s="287">
        <f t="shared" si="12"/>
        <v>3898156</v>
      </c>
      <c r="H42" s="287">
        <f t="shared" si="12"/>
        <v>3760361</v>
      </c>
      <c r="I42" s="287">
        <f t="shared" si="12"/>
        <v>2837686</v>
      </c>
      <c r="J42" s="287">
        <f t="shared" si="12"/>
        <v>3440709</v>
      </c>
      <c r="K42" s="287">
        <f t="shared" si="12"/>
        <v>3760361</v>
      </c>
      <c r="L42" s="287">
        <f t="shared" si="12"/>
        <v>2837685</v>
      </c>
      <c r="M42" s="288">
        <f t="shared" si="12"/>
        <v>3646025</v>
      </c>
      <c r="N42" s="297">
        <f t="shared" si="12"/>
        <v>42776309</v>
      </c>
    </row>
    <row r="43" spans="1:15" ht="15.75" thickBot="1" x14ac:dyDescent="0.3">
      <c r="A43" s="298" t="s">
        <v>218</v>
      </c>
      <c r="B43" s="299">
        <f>B25-B42</f>
        <v>1724150</v>
      </c>
      <c r="C43" s="299">
        <f t="shared" ref="C43:M43" si="13">C25-C42</f>
        <v>3067169</v>
      </c>
      <c r="D43" s="299">
        <f t="shared" si="13"/>
        <v>18141576</v>
      </c>
      <c r="E43" s="299">
        <f t="shared" si="13"/>
        <v>-2442882</v>
      </c>
      <c r="F43" s="299">
        <f t="shared" si="13"/>
        <v>-1835391</v>
      </c>
      <c r="G43" s="299">
        <f t="shared" si="13"/>
        <v>-3189156</v>
      </c>
      <c r="H43" s="299">
        <f t="shared" si="13"/>
        <v>-1616192</v>
      </c>
      <c r="I43" s="299">
        <f t="shared" si="13"/>
        <v>-1276053</v>
      </c>
      <c r="J43" s="299">
        <f t="shared" si="13"/>
        <v>-3076129</v>
      </c>
      <c r="K43" s="299">
        <f t="shared" si="13"/>
        <v>-2798191</v>
      </c>
      <c r="L43" s="299">
        <f t="shared" si="13"/>
        <v>-2787831</v>
      </c>
      <c r="M43" s="300">
        <f t="shared" si="13"/>
        <v>-1699682</v>
      </c>
      <c r="N43" s="301" t="s">
        <v>219</v>
      </c>
    </row>
    <row r="44" spans="1:15" ht="15.75" thickBot="1" x14ac:dyDescent="0.3">
      <c r="A44" s="302" t="s">
        <v>220</v>
      </c>
      <c r="B44" s="303">
        <f>B7+B43</f>
        <v>2743772</v>
      </c>
      <c r="C44" s="303">
        <f t="shared" ref="C44:M44" si="14">B44+C43</f>
        <v>5810941</v>
      </c>
      <c r="D44" s="303">
        <f t="shared" si="14"/>
        <v>23952517</v>
      </c>
      <c r="E44" s="303">
        <f t="shared" si="14"/>
        <v>21509635</v>
      </c>
      <c r="F44" s="303">
        <f t="shared" si="14"/>
        <v>19674244</v>
      </c>
      <c r="G44" s="303">
        <f t="shared" si="14"/>
        <v>16485088</v>
      </c>
      <c r="H44" s="303">
        <f t="shared" si="14"/>
        <v>14868896</v>
      </c>
      <c r="I44" s="303">
        <f t="shared" si="14"/>
        <v>13592843</v>
      </c>
      <c r="J44" s="303">
        <f t="shared" si="14"/>
        <v>10516714</v>
      </c>
      <c r="K44" s="303">
        <f t="shared" si="14"/>
        <v>7718523</v>
      </c>
      <c r="L44" s="303">
        <f t="shared" si="14"/>
        <v>4930692</v>
      </c>
      <c r="M44" s="304">
        <f t="shared" si="14"/>
        <v>3231010</v>
      </c>
      <c r="N44" s="305">
        <f>M44-B7</f>
        <v>2211388</v>
      </c>
    </row>
    <row r="45" spans="1:15" x14ac:dyDescent="0.25">
      <c r="A45" s="274"/>
      <c r="B45" s="275"/>
      <c r="C45" s="276"/>
      <c r="D45" s="276"/>
      <c r="E45" s="276"/>
      <c r="F45" s="276"/>
      <c r="G45" s="276"/>
      <c r="H45" s="276"/>
      <c r="I45" s="276"/>
      <c r="J45" s="276"/>
      <c r="K45" s="276"/>
      <c r="L45" s="693" t="s">
        <v>221</v>
      </c>
      <c r="M45" s="693"/>
      <c r="N45" s="277">
        <f>N16-N32</f>
        <v>-2469601</v>
      </c>
    </row>
    <row r="46" spans="1:15" ht="15.75" thickBot="1" x14ac:dyDescent="0.3">
      <c r="A46" s="694" t="s">
        <v>222</v>
      </c>
      <c r="B46" s="694"/>
      <c r="C46" s="694"/>
      <c r="D46" s="694"/>
      <c r="E46" s="694"/>
      <c r="F46" s="694"/>
      <c r="G46" s="694"/>
      <c r="H46" s="694"/>
      <c r="I46" s="694"/>
      <c r="J46" s="694"/>
      <c r="K46" s="694"/>
      <c r="L46" s="695" t="s">
        <v>223</v>
      </c>
      <c r="M46" s="695"/>
      <c r="N46" s="278">
        <f>N20-N37</f>
        <v>985030</v>
      </c>
    </row>
  </sheetData>
  <mergeCells count="5">
    <mergeCell ref="A4:N4"/>
    <mergeCell ref="A5:H5"/>
    <mergeCell ref="L45:M45"/>
    <mergeCell ref="A46:K46"/>
    <mergeCell ref="L46:M46"/>
  </mergeCells>
  <pageMargins left="0.7" right="0.7" top="0.75" bottom="0.75" header="0.3" footer="0.3"/>
  <pageSetup paperSize="9" scale="5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0"/>
  <sheetViews>
    <sheetView topLeftCell="A16" workbookViewId="0">
      <selection activeCell="B34" sqref="B34"/>
    </sheetView>
  </sheetViews>
  <sheetFormatPr baseColWidth="10" defaultRowHeight="15" x14ac:dyDescent="0.25"/>
  <cols>
    <col min="2" max="2" width="57.85546875" bestFit="1" customWidth="1"/>
    <col min="3" max="3" width="17.5703125" bestFit="1" customWidth="1"/>
    <col min="4" max="4" width="16.140625" bestFit="1" customWidth="1"/>
    <col min="5" max="6" width="14.85546875" bestFit="1" customWidth="1"/>
    <col min="7" max="7" width="16.85546875" customWidth="1"/>
    <col min="8" max="8" width="12.7109375" bestFit="1" customWidth="1"/>
  </cols>
  <sheetData>
    <row r="1" spans="1:8" ht="18" x14ac:dyDescent="0.25">
      <c r="A1" s="321"/>
      <c r="B1" s="696" t="s">
        <v>181</v>
      </c>
      <c r="C1" s="696"/>
      <c r="D1" s="696"/>
      <c r="E1" s="696"/>
      <c r="F1" s="696"/>
      <c r="G1" s="696"/>
    </row>
    <row r="2" spans="1:8" ht="18" x14ac:dyDescent="0.25">
      <c r="A2" s="321"/>
      <c r="B2" s="696" t="s">
        <v>230</v>
      </c>
      <c r="C2" s="696"/>
      <c r="D2" s="696"/>
      <c r="E2" s="696"/>
      <c r="F2" s="696"/>
      <c r="G2" s="696"/>
    </row>
    <row r="3" spans="1:8" x14ac:dyDescent="0.25">
      <c r="A3" s="321"/>
      <c r="B3" s="331"/>
      <c r="C3" s="331"/>
      <c r="D3" s="331"/>
      <c r="E3" s="331"/>
      <c r="F3" s="331"/>
      <c r="G3" s="332"/>
    </row>
    <row r="4" spans="1:8" x14ac:dyDescent="0.25">
      <c r="A4" s="321"/>
      <c r="B4" s="333"/>
      <c r="C4" s="334"/>
      <c r="D4" s="334"/>
      <c r="E4" s="334"/>
      <c r="F4" s="334"/>
      <c r="G4" s="335"/>
    </row>
    <row r="5" spans="1:8" ht="23.25" x14ac:dyDescent="0.25">
      <c r="A5" s="321"/>
      <c r="B5" s="328" t="s">
        <v>44</v>
      </c>
      <c r="C5" s="338"/>
      <c r="D5" s="329"/>
      <c r="E5" s="336"/>
      <c r="F5" s="330"/>
      <c r="G5" s="336"/>
    </row>
    <row r="6" spans="1:8" ht="23.25" x14ac:dyDescent="0.25">
      <c r="A6" s="321"/>
      <c r="B6" s="324"/>
      <c r="C6" s="324"/>
      <c r="D6" s="324"/>
      <c r="E6" s="324"/>
      <c r="F6" s="324"/>
      <c r="G6" s="325"/>
    </row>
    <row r="7" spans="1:8" ht="15.75" x14ac:dyDescent="0.25">
      <c r="A7" s="321"/>
      <c r="B7" s="697" t="s">
        <v>231</v>
      </c>
      <c r="C7" s="697"/>
      <c r="D7" s="697"/>
      <c r="E7" s="697"/>
      <c r="F7" s="697"/>
      <c r="G7" s="697"/>
    </row>
    <row r="8" spans="1:8" ht="15.75" x14ac:dyDescent="0.25">
      <c r="A8" s="321"/>
      <c r="B8" s="326"/>
      <c r="C8" s="339"/>
      <c r="D8" s="339"/>
      <c r="E8" s="339"/>
      <c r="F8" s="339"/>
      <c r="G8" s="340"/>
    </row>
    <row r="9" spans="1:8" ht="30" x14ac:dyDescent="0.25">
      <c r="A9" s="321"/>
      <c r="B9" s="327"/>
      <c r="C9" s="341" t="s">
        <v>232</v>
      </c>
      <c r="D9" s="341" t="s">
        <v>233</v>
      </c>
      <c r="E9" s="342" t="s">
        <v>234</v>
      </c>
      <c r="F9" s="341" t="s">
        <v>235</v>
      </c>
      <c r="G9" s="342" t="s">
        <v>236</v>
      </c>
    </row>
    <row r="10" spans="1:8" ht="31.5" x14ac:dyDescent="0.25">
      <c r="A10" s="321"/>
      <c r="B10" s="366" t="s">
        <v>237</v>
      </c>
      <c r="C10" s="367"/>
      <c r="D10" s="368">
        <f>C12-C18</f>
        <v>-703226</v>
      </c>
      <c r="E10" s="368">
        <f>D10+D29</f>
        <v>-3172827</v>
      </c>
      <c r="F10" s="367">
        <v>0</v>
      </c>
      <c r="G10" s="543">
        <f>F29</f>
        <v>0</v>
      </c>
    </row>
    <row r="11" spans="1:8" ht="15.75" x14ac:dyDescent="0.25">
      <c r="A11" s="321"/>
      <c r="B11" s="343"/>
      <c r="C11" s="344"/>
      <c r="D11" s="345"/>
      <c r="E11" s="345"/>
      <c r="F11" s="344"/>
      <c r="G11" s="346"/>
    </row>
    <row r="12" spans="1:8" ht="15.75" x14ac:dyDescent="0.25">
      <c r="A12" s="321"/>
      <c r="B12" s="347" t="s">
        <v>238</v>
      </c>
      <c r="C12" s="348">
        <v>800000</v>
      </c>
      <c r="D12" s="348">
        <v>4676090</v>
      </c>
      <c r="E12" s="348">
        <f t="shared" ref="E12:G12" si="0">SUM(E14:E16)</f>
        <v>0</v>
      </c>
      <c r="F12" s="348">
        <f t="shared" si="0"/>
        <v>0</v>
      </c>
      <c r="G12" s="348">
        <f t="shared" si="0"/>
        <v>0</v>
      </c>
    </row>
    <row r="13" spans="1:8" ht="15.6" x14ac:dyDescent="0.3">
      <c r="A13" s="321"/>
      <c r="B13" s="343"/>
      <c r="C13" s="349"/>
      <c r="D13" s="346"/>
      <c r="E13" s="346"/>
      <c r="F13" s="346"/>
      <c r="G13" s="346"/>
    </row>
    <row r="14" spans="1:8" ht="15.75" x14ac:dyDescent="0.25">
      <c r="A14" s="321"/>
      <c r="B14" s="371" t="s">
        <v>239</v>
      </c>
      <c r="C14" s="346"/>
      <c r="D14" s="553">
        <v>3812677</v>
      </c>
      <c r="E14" s="346"/>
      <c r="F14" s="346"/>
      <c r="G14" s="346"/>
      <c r="H14" s="373"/>
    </row>
    <row r="15" spans="1:8" ht="15.75" x14ac:dyDescent="0.25">
      <c r="A15" s="321"/>
      <c r="B15" s="351" t="s">
        <v>92</v>
      </c>
      <c r="C15" s="346">
        <v>800000</v>
      </c>
      <c r="D15" s="553">
        <v>700000</v>
      </c>
      <c r="E15" s="346"/>
      <c r="F15" s="346"/>
      <c r="G15" s="346"/>
      <c r="H15" s="373"/>
    </row>
    <row r="16" spans="1:8" ht="15.75" x14ac:dyDescent="0.25">
      <c r="A16" s="321"/>
      <c r="B16" s="352" t="s">
        <v>93</v>
      </c>
      <c r="C16" s="353"/>
      <c r="D16" s="553">
        <v>163413</v>
      </c>
      <c r="E16" s="346"/>
      <c r="F16" s="346"/>
      <c r="G16" s="346"/>
    </row>
    <row r="17" spans="1:8" ht="15.6" x14ac:dyDescent="0.3">
      <c r="A17" s="321"/>
      <c r="B17" s="354"/>
      <c r="C17" s="353"/>
      <c r="D17" s="353"/>
      <c r="E17" s="346"/>
      <c r="F17" s="346"/>
      <c r="G17" s="346"/>
    </row>
    <row r="18" spans="1:8" ht="15.75" x14ac:dyDescent="0.25">
      <c r="A18" s="321"/>
      <c r="B18" s="347" t="s">
        <v>240</v>
      </c>
      <c r="C18" s="348">
        <f>C21+C24+C27</f>
        <v>1503226</v>
      </c>
      <c r="D18" s="348">
        <f>D21+D24+D27</f>
        <v>7145691</v>
      </c>
      <c r="E18" s="348">
        <f t="shared" ref="E18:G18" si="1">E21+E24+E27</f>
        <v>0</v>
      </c>
      <c r="F18" s="348">
        <f t="shared" si="1"/>
        <v>0</v>
      </c>
      <c r="G18" s="348">
        <f t="shared" si="1"/>
        <v>0</v>
      </c>
    </row>
    <row r="19" spans="1:8" ht="15.75" x14ac:dyDescent="0.25">
      <c r="A19" s="321"/>
      <c r="B19" s="343"/>
      <c r="C19" s="355"/>
      <c r="D19" s="355"/>
      <c r="E19" s="355"/>
      <c r="F19" s="355"/>
      <c r="G19" s="355"/>
    </row>
    <row r="20" spans="1:8" ht="15.75" x14ac:dyDescent="0.25">
      <c r="A20" s="321"/>
      <c r="B20" s="352" t="s">
        <v>6</v>
      </c>
      <c r="C20" s="355"/>
      <c r="D20" s="355"/>
      <c r="E20" s="355"/>
      <c r="F20" s="355"/>
      <c r="G20" s="355"/>
    </row>
    <row r="21" spans="1:8" ht="15.6" x14ac:dyDescent="0.3">
      <c r="A21" s="321"/>
      <c r="B21" s="354" t="s">
        <v>241</v>
      </c>
      <c r="C21" s="355"/>
      <c r="D21" s="355"/>
      <c r="E21" s="355"/>
      <c r="F21" s="355"/>
      <c r="G21" s="355"/>
    </row>
    <row r="22" spans="1:8" ht="15.6" x14ac:dyDescent="0.3">
      <c r="A22" s="321"/>
      <c r="B22" s="352" t="s">
        <v>71</v>
      </c>
      <c r="C22" s="355"/>
      <c r="D22" s="355"/>
      <c r="E22" s="355"/>
      <c r="F22" s="355"/>
      <c r="G22" s="355"/>
    </row>
    <row r="23" spans="1:8" ht="15.6" x14ac:dyDescent="0.3">
      <c r="A23" s="321"/>
      <c r="B23" s="354" t="s">
        <v>52</v>
      </c>
      <c r="C23" s="355">
        <v>72198022</v>
      </c>
      <c r="D23" s="355">
        <v>3454071</v>
      </c>
      <c r="E23" s="355"/>
      <c r="F23" s="355"/>
      <c r="G23" s="355"/>
    </row>
    <row r="24" spans="1:8" ht="15.6" x14ac:dyDescent="0.3">
      <c r="A24" s="321"/>
      <c r="B24" s="354" t="s">
        <v>53</v>
      </c>
      <c r="C24" s="355">
        <v>473343</v>
      </c>
      <c r="D24" s="355">
        <v>3454071</v>
      </c>
      <c r="E24" s="355"/>
      <c r="F24" s="355"/>
      <c r="G24" s="355"/>
    </row>
    <row r="25" spans="1:8" ht="15.6" x14ac:dyDescent="0.3">
      <c r="A25" s="321"/>
      <c r="B25" s="352" t="s">
        <v>51</v>
      </c>
      <c r="C25" s="355"/>
      <c r="D25" s="350"/>
      <c r="E25" s="337"/>
      <c r="F25" s="356"/>
      <c r="G25" s="355"/>
    </row>
    <row r="26" spans="1:8" ht="15.6" x14ac:dyDescent="0.3">
      <c r="A26" s="321"/>
      <c r="B26" s="354" t="s">
        <v>52</v>
      </c>
      <c r="C26" s="355">
        <v>117928502</v>
      </c>
      <c r="D26" s="355">
        <v>3691620</v>
      </c>
      <c r="E26" s="358"/>
      <c r="F26" s="358"/>
      <c r="G26" s="355"/>
      <c r="H26" s="373"/>
    </row>
    <row r="27" spans="1:8" ht="15.6" x14ac:dyDescent="0.3">
      <c r="A27" s="321"/>
      <c r="B27" s="354" t="s">
        <v>53</v>
      </c>
      <c r="C27" s="355">
        <v>1029883</v>
      </c>
      <c r="D27" s="346">
        <v>3691620</v>
      </c>
      <c r="E27" s="372"/>
      <c r="F27" s="372"/>
      <c r="G27" s="355"/>
      <c r="H27" s="430"/>
    </row>
    <row r="28" spans="1:8" ht="15.6" x14ac:dyDescent="0.3">
      <c r="A28" s="321"/>
      <c r="B28" s="354"/>
      <c r="C28" s="355"/>
      <c r="D28" s="357"/>
      <c r="E28" s="358"/>
      <c r="F28" s="358"/>
      <c r="G28" s="355"/>
    </row>
    <row r="29" spans="1:8" ht="31.5" x14ac:dyDescent="0.25">
      <c r="A29" s="321"/>
      <c r="B29" s="366" t="s">
        <v>242</v>
      </c>
      <c r="C29" s="369">
        <f>C12-C18</f>
        <v>-703226</v>
      </c>
      <c r="D29" s="370">
        <f>D12-D18</f>
        <v>-2469601</v>
      </c>
      <c r="E29" s="370">
        <f>E12-E18</f>
        <v>0</v>
      </c>
      <c r="F29" s="370">
        <f>F12-F18</f>
        <v>0</v>
      </c>
      <c r="G29" s="370">
        <f>G12-G18</f>
        <v>0</v>
      </c>
    </row>
    <row r="30" spans="1:8" ht="15.6" x14ac:dyDescent="0.3">
      <c r="A30" s="321"/>
      <c r="B30" s="322"/>
      <c r="C30" s="322"/>
      <c r="D30" s="359"/>
      <c r="E30" s="322"/>
      <c r="F30" s="322"/>
      <c r="G30" s="322"/>
    </row>
    <row r="31" spans="1:8" ht="14.45" x14ac:dyDescent="0.3">
      <c r="A31" s="321"/>
      <c r="B31" s="322"/>
      <c r="C31" s="322"/>
      <c r="D31" s="322"/>
      <c r="E31" s="322"/>
      <c r="F31" s="322"/>
      <c r="G31" s="322"/>
    </row>
    <row r="32" spans="1:8" ht="15.6" x14ac:dyDescent="0.3">
      <c r="A32" s="321"/>
      <c r="B32" s="360"/>
      <c r="C32" s="323"/>
      <c r="D32" s="323"/>
      <c r="E32" s="323"/>
      <c r="F32" s="323"/>
      <c r="G32" s="323"/>
    </row>
    <row r="33" spans="1:7" ht="15.6" x14ac:dyDescent="0.3">
      <c r="A33" s="321"/>
      <c r="B33" s="361"/>
      <c r="C33" s="362"/>
      <c r="D33" s="362"/>
      <c r="E33" s="362"/>
      <c r="F33" s="362"/>
      <c r="G33" s="362"/>
    </row>
    <row r="34" spans="1:7" ht="15.6" x14ac:dyDescent="0.3">
      <c r="A34" s="321"/>
      <c r="B34" s="363"/>
      <c r="C34" s="364"/>
      <c r="D34" s="364"/>
      <c r="E34" s="364"/>
      <c r="F34" s="362"/>
      <c r="G34" s="362"/>
    </row>
    <row r="35" spans="1:7" ht="15.6" x14ac:dyDescent="0.3">
      <c r="A35" s="321"/>
      <c r="B35" s="361"/>
      <c r="C35" s="362"/>
      <c r="D35" s="362"/>
      <c r="E35" s="362"/>
      <c r="F35" s="362"/>
      <c r="G35" s="362"/>
    </row>
    <row r="36" spans="1:7" ht="14.45" x14ac:dyDescent="0.3">
      <c r="A36" s="321"/>
      <c r="B36" s="323"/>
      <c r="C36" s="323"/>
      <c r="D36" s="323"/>
      <c r="E36" s="323"/>
      <c r="F36" s="323"/>
      <c r="G36" s="323"/>
    </row>
    <row r="37" spans="1:7" ht="15.6" x14ac:dyDescent="0.3">
      <c r="A37" s="321"/>
      <c r="B37" s="323"/>
      <c r="C37" s="362"/>
      <c r="D37" s="323"/>
      <c r="E37" s="323"/>
      <c r="F37" s="323"/>
      <c r="G37" s="323"/>
    </row>
    <row r="38" spans="1:7" ht="14.45" x14ac:dyDescent="0.3">
      <c r="A38" s="321"/>
      <c r="B38" s="365"/>
      <c r="C38" s="323"/>
      <c r="D38" s="323"/>
      <c r="E38" s="323"/>
      <c r="F38" s="323"/>
      <c r="G38" s="323"/>
    </row>
    <row r="39" spans="1:7" x14ac:dyDescent="0.25">
      <c r="A39" s="321"/>
      <c r="B39" s="323"/>
      <c r="C39" s="323"/>
      <c r="D39" s="323"/>
      <c r="E39" s="323"/>
      <c r="F39" s="323"/>
      <c r="G39" s="323"/>
    </row>
    <row r="40" spans="1:7" x14ac:dyDescent="0.25">
      <c r="A40" s="321"/>
      <c r="B40" s="323"/>
      <c r="C40" s="323"/>
      <c r="D40" s="323"/>
      <c r="E40" s="323"/>
      <c r="F40" s="323"/>
      <c r="G40" s="323"/>
    </row>
  </sheetData>
  <mergeCells count="3">
    <mergeCell ref="B1:G1"/>
    <mergeCell ref="B2:G2"/>
    <mergeCell ref="B7:G7"/>
  </mergeCells>
  <pageMargins left="0.7" right="0.7" top="0.75" bottom="0.75" header="0.3" footer="0.3"/>
  <pageSetup paperSize="9" scale="7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7"/>
  <sheetViews>
    <sheetView workbookViewId="0">
      <selection activeCell="E17" sqref="E17"/>
    </sheetView>
  </sheetViews>
  <sheetFormatPr baseColWidth="10" defaultRowHeight="15" x14ac:dyDescent="0.25"/>
  <cols>
    <col min="2" max="2" width="19" customWidth="1"/>
    <col min="3" max="3" width="16.7109375" customWidth="1"/>
    <col min="4" max="4" width="14.28515625" customWidth="1"/>
    <col min="5" max="5" width="16.5703125" customWidth="1"/>
    <col min="6" max="6" width="13.7109375" customWidth="1"/>
    <col min="7" max="7" width="13" bestFit="1" customWidth="1"/>
    <col min="8" max="8" width="14.42578125" bestFit="1" customWidth="1"/>
    <col min="9" max="10" width="13.140625" bestFit="1" customWidth="1"/>
    <col min="12" max="12" width="13" bestFit="1" customWidth="1"/>
    <col min="13" max="13" width="12" bestFit="1" customWidth="1"/>
    <col min="14" max="14" width="14.28515625" customWidth="1"/>
    <col min="15" max="15" width="15" customWidth="1"/>
    <col min="17" max="17" width="12.7109375" bestFit="1" customWidth="1"/>
  </cols>
  <sheetData>
    <row r="1" spans="1:16" ht="18" x14ac:dyDescent="0.25">
      <c r="A1" s="378"/>
      <c r="B1" s="698" t="s">
        <v>244</v>
      </c>
      <c r="C1" s="698"/>
      <c r="D1" s="698"/>
      <c r="E1" s="698"/>
      <c r="F1" s="698"/>
      <c r="G1" s="698"/>
      <c r="H1" s="698"/>
      <c r="I1" s="698"/>
      <c r="J1" s="698"/>
      <c r="K1" s="698"/>
      <c r="L1" s="698"/>
      <c r="M1" s="698"/>
      <c r="N1" s="376"/>
      <c r="O1" s="377"/>
      <c r="P1" s="377"/>
    </row>
    <row r="2" spans="1:16" ht="18" x14ac:dyDescent="0.25">
      <c r="A2" s="378"/>
      <c r="B2" s="698" t="s">
        <v>245</v>
      </c>
      <c r="C2" s="698"/>
      <c r="D2" s="698"/>
      <c r="E2" s="698"/>
      <c r="F2" s="698"/>
      <c r="G2" s="698"/>
      <c r="H2" s="698"/>
      <c r="I2" s="698"/>
      <c r="J2" s="698"/>
      <c r="K2" s="698"/>
      <c r="L2" s="698"/>
      <c r="M2" s="698"/>
      <c r="N2" s="376"/>
      <c r="O2" s="377"/>
      <c r="P2" s="377"/>
    </row>
    <row r="3" spans="1:16" ht="23.25" x14ac:dyDescent="0.35">
      <c r="A3" s="379"/>
      <c r="B3" s="699" t="s">
        <v>1</v>
      </c>
      <c r="C3" s="699"/>
      <c r="D3" s="699"/>
      <c r="E3" s="699"/>
      <c r="F3" s="699"/>
      <c r="G3" s="699"/>
      <c r="H3" s="380"/>
      <c r="I3" s="375"/>
      <c r="J3" s="375"/>
      <c r="K3" s="375"/>
      <c r="L3" s="375"/>
      <c r="M3" s="375"/>
      <c r="N3" s="375"/>
      <c r="O3" s="375"/>
      <c r="P3" s="375"/>
    </row>
    <row r="4" spans="1:16" ht="15.75" x14ac:dyDescent="0.25">
      <c r="A4" s="426"/>
      <c r="B4" s="427"/>
      <c r="C4" s="427"/>
      <c r="D4" s="427"/>
      <c r="E4" s="427"/>
      <c r="F4" s="427"/>
      <c r="G4" s="427"/>
      <c r="H4" s="427"/>
      <c r="I4" s="427"/>
      <c r="J4" s="427"/>
      <c r="K4" s="427"/>
      <c r="L4" s="427"/>
      <c r="M4" s="427"/>
      <c r="N4" s="428"/>
      <c r="O4" s="428"/>
      <c r="P4" s="428"/>
    </row>
    <row r="5" spans="1:16" x14ac:dyDescent="0.25">
      <c r="A5" s="429"/>
      <c r="B5" s="374"/>
      <c r="C5" s="374"/>
      <c r="D5" s="374"/>
      <c r="E5" s="374"/>
      <c r="F5" s="374"/>
      <c r="G5" s="374"/>
      <c r="H5" s="430"/>
      <c r="I5" s="374"/>
      <c r="J5" s="374"/>
      <c r="K5" s="374"/>
      <c r="L5" s="374"/>
      <c r="M5" s="374"/>
      <c r="N5" s="374"/>
      <c r="O5" s="374"/>
      <c r="P5" s="374"/>
    </row>
    <row r="6" spans="1:16" ht="15.75" x14ac:dyDescent="0.25">
      <c r="A6" s="374"/>
      <c r="B6" s="431" t="s">
        <v>246</v>
      </c>
      <c r="C6" s="432"/>
      <c r="D6" s="432"/>
      <c r="E6" s="432"/>
      <c r="F6" s="432"/>
      <c r="G6" s="432"/>
      <c r="H6" s="432"/>
      <c r="I6" s="432"/>
      <c r="J6" s="432"/>
      <c r="K6" s="432"/>
      <c r="L6" s="432"/>
      <c r="M6" s="432"/>
      <c r="N6" s="432"/>
      <c r="O6" s="432"/>
      <c r="P6" s="374"/>
    </row>
    <row r="7" spans="1:16" ht="15.75" thickBot="1" x14ac:dyDescent="0.3">
      <c r="A7" s="374"/>
      <c r="B7" s="374"/>
      <c r="C7" s="374"/>
      <c r="D7" s="374"/>
      <c r="E7" s="374"/>
      <c r="F7" s="374"/>
      <c r="G7" s="374"/>
      <c r="H7" s="374"/>
      <c r="I7" s="374"/>
      <c r="J7" s="374"/>
      <c r="K7" s="374"/>
      <c r="L7" s="374"/>
      <c r="M7" s="374"/>
      <c r="N7" s="374"/>
      <c r="O7" s="374"/>
      <c r="P7" s="374"/>
    </row>
    <row r="8" spans="1:16" x14ac:dyDescent="0.25">
      <c r="A8" s="374"/>
      <c r="B8" s="700" t="s">
        <v>247</v>
      </c>
      <c r="C8" s="703" t="s">
        <v>248</v>
      </c>
      <c r="D8" s="705" t="s">
        <v>249</v>
      </c>
      <c r="E8" s="706"/>
      <c r="F8" s="706"/>
      <c r="G8" s="706"/>
      <c r="H8" s="707"/>
      <c r="I8" s="708" t="s">
        <v>250</v>
      </c>
      <c r="J8" s="709"/>
      <c r="K8" s="710"/>
      <c r="L8" s="710"/>
      <c r="M8" s="711"/>
      <c r="N8" s="712" t="s">
        <v>251</v>
      </c>
      <c r="O8" s="713"/>
      <c r="P8" s="433"/>
    </row>
    <row r="9" spans="1:16" ht="90" x14ac:dyDescent="0.25">
      <c r="A9" s="374"/>
      <c r="B9" s="701"/>
      <c r="C9" s="704"/>
      <c r="D9" s="466" t="s">
        <v>252</v>
      </c>
      <c r="E9" s="467" t="s">
        <v>253</v>
      </c>
      <c r="F9" s="468" t="s">
        <v>254</v>
      </c>
      <c r="G9" s="467" t="s">
        <v>255</v>
      </c>
      <c r="H9" s="469" t="s">
        <v>256</v>
      </c>
      <c r="I9" s="466" t="s">
        <v>257</v>
      </c>
      <c r="J9" s="467" t="s">
        <v>258</v>
      </c>
      <c r="K9" s="468" t="s">
        <v>259</v>
      </c>
      <c r="L9" s="467" t="s">
        <v>260</v>
      </c>
      <c r="M9" s="470" t="s">
        <v>261</v>
      </c>
      <c r="N9" s="434" t="s">
        <v>262</v>
      </c>
      <c r="O9" s="435" t="s">
        <v>263</v>
      </c>
      <c r="P9" s="433"/>
    </row>
    <row r="10" spans="1:16" x14ac:dyDescent="0.25">
      <c r="A10" s="374"/>
      <c r="B10" s="702"/>
      <c r="C10" s="436" t="s">
        <v>264</v>
      </c>
      <c r="D10" s="437" t="s">
        <v>265</v>
      </c>
      <c r="E10" s="438" t="s">
        <v>266</v>
      </c>
      <c r="F10" s="438" t="s">
        <v>267</v>
      </c>
      <c r="G10" s="438" t="s">
        <v>268</v>
      </c>
      <c r="H10" s="439" t="s">
        <v>269</v>
      </c>
      <c r="I10" s="437" t="s">
        <v>270</v>
      </c>
      <c r="J10" s="438" t="s">
        <v>271</v>
      </c>
      <c r="K10" s="438" t="s">
        <v>272</v>
      </c>
      <c r="L10" s="438" t="s">
        <v>273</v>
      </c>
      <c r="M10" s="439" t="s">
        <v>274</v>
      </c>
      <c r="N10" s="440" t="s">
        <v>275</v>
      </c>
      <c r="O10" s="441" t="s">
        <v>276</v>
      </c>
      <c r="P10" s="442"/>
    </row>
    <row r="11" spans="1:16" x14ac:dyDescent="0.25">
      <c r="A11" s="443"/>
      <c r="B11" s="444" t="s">
        <v>277</v>
      </c>
      <c r="C11" s="381"/>
      <c r="D11" s="382"/>
      <c r="E11" s="383"/>
      <c r="F11" s="383"/>
      <c r="G11" s="383"/>
      <c r="H11" s="384"/>
      <c r="I11" s="382"/>
      <c r="J11" s="385"/>
      <c r="K11" s="385"/>
      <c r="L11" s="385"/>
      <c r="M11" s="386"/>
      <c r="N11" s="382"/>
      <c r="O11" s="387"/>
      <c r="P11" s="445"/>
    </row>
    <row r="12" spans="1:16" x14ac:dyDescent="0.25">
      <c r="A12" s="443"/>
      <c r="B12" s="446" t="s">
        <v>278</v>
      </c>
      <c r="C12" s="388"/>
      <c r="D12" s="389"/>
      <c r="E12" s="390"/>
      <c r="F12" s="391"/>
      <c r="G12" s="392"/>
      <c r="H12" s="393"/>
      <c r="I12" s="389"/>
      <c r="J12" s="392"/>
      <c r="K12" s="392"/>
      <c r="L12" s="392"/>
      <c r="M12" s="393"/>
      <c r="N12" s="389"/>
      <c r="O12" s="394"/>
      <c r="P12" s="445"/>
    </row>
    <row r="13" spans="1:16" x14ac:dyDescent="0.25">
      <c r="A13" s="443"/>
      <c r="B13" s="446" t="s">
        <v>279</v>
      </c>
      <c r="C13" s="388"/>
      <c r="D13" s="389"/>
      <c r="E13" s="390"/>
      <c r="F13" s="390"/>
      <c r="G13" s="390"/>
      <c r="H13" s="395"/>
      <c r="I13" s="389"/>
      <c r="J13" s="392"/>
      <c r="K13" s="392"/>
      <c r="L13" s="392"/>
      <c r="M13" s="393"/>
      <c r="N13" s="389"/>
      <c r="O13" s="394"/>
      <c r="P13" s="443"/>
    </row>
    <row r="14" spans="1:16" ht="38.25" x14ac:dyDescent="0.25">
      <c r="A14" s="443"/>
      <c r="B14" s="447" t="s">
        <v>280</v>
      </c>
      <c r="C14" s="396"/>
      <c r="D14" s="397"/>
      <c r="E14" s="398"/>
      <c r="F14" s="398"/>
      <c r="G14" s="398"/>
      <c r="H14" s="399"/>
      <c r="I14" s="397"/>
      <c r="J14" s="400"/>
      <c r="K14" s="400"/>
      <c r="L14" s="400"/>
      <c r="M14" s="401"/>
      <c r="N14" s="397"/>
      <c r="O14" s="402"/>
      <c r="P14" s="443"/>
    </row>
    <row r="15" spans="1:16" x14ac:dyDescent="0.25">
      <c r="A15" s="443"/>
      <c r="B15" s="444" t="s">
        <v>277</v>
      </c>
      <c r="C15" s="381"/>
      <c r="D15" s="382"/>
      <c r="E15" s="383"/>
      <c r="F15" s="383"/>
      <c r="G15" s="383"/>
      <c r="H15" s="384"/>
      <c r="I15" s="382"/>
      <c r="J15" s="385"/>
      <c r="K15" s="385"/>
      <c r="L15" s="385"/>
      <c r="M15" s="386"/>
      <c r="N15" s="382"/>
      <c r="O15" s="387"/>
      <c r="P15" s="445"/>
    </row>
    <row r="16" spans="1:16" ht="14.45" x14ac:dyDescent="0.3">
      <c r="A16" s="443"/>
      <c r="B16" s="446" t="s">
        <v>278</v>
      </c>
      <c r="C16" s="388"/>
      <c r="D16" s="389"/>
      <c r="E16" s="390"/>
      <c r="F16" s="391"/>
      <c r="G16" s="392"/>
      <c r="H16" s="393"/>
      <c r="I16" s="389"/>
      <c r="J16" s="392"/>
      <c r="K16" s="392"/>
      <c r="L16" s="392"/>
      <c r="M16" s="393"/>
      <c r="N16" s="389"/>
      <c r="O16" s="394"/>
      <c r="P16" s="445"/>
    </row>
    <row r="17" spans="1:17" ht="14.45" x14ac:dyDescent="0.3">
      <c r="A17" s="443"/>
      <c r="B17" s="446" t="s">
        <v>279</v>
      </c>
      <c r="C17" s="388"/>
      <c r="D17" s="389"/>
      <c r="E17" s="390"/>
      <c r="F17" s="390"/>
      <c r="G17" s="390"/>
      <c r="H17" s="395"/>
      <c r="I17" s="389"/>
      <c r="J17" s="392"/>
      <c r="K17" s="392"/>
      <c r="L17" s="392"/>
      <c r="M17" s="393"/>
      <c r="N17" s="389"/>
      <c r="O17" s="394"/>
      <c r="P17" s="443"/>
    </row>
    <row r="18" spans="1:17" ht="25.5" x14ac:dyDescent="0.25">
      <c r="A18" s="443"/>
      <c r="B18" s="447" t="s">
        <v>281</v>
      </c>
      <c r="C18" s="396"/>
      <c r="D18" s="397"/>
      <c r="E18" s="398"/>
      <c r="F18" s="398"/>
      <c r="G18" s="398"/>
      <c r="H18" s="399"/>
      <c r="I18" s="397"/>
      <c r="J18" s="400"/>
      <c r="K18" s="400"/>
      <c r="L18" s="400"/>
      <c r="M18" s="401"/>
      <c r="N18" s="397"/>
      <c r="O18" s="402"/>
      <c r="P18" s="443"/>
    </row>
    <row r="19" spans="1:17" x14ac:dyDescent="0.25">
      <c r="A19" s="443"/>
      <c r="B19" s="444" t="s">
        <v>277</v>
      </c>
      <c r="C19" s="381"/>
      <c r="D19" s="382"/>
      <c r="E19" s="383"/>
      <c r="F19" s="383"/>
      <c r="G19" s="383"/>
      <c r="H19" s="384"/>
      <c r="I19" s="382"/>
      <c r="J19" s="385"/>
      <c r="K19" s="385"/>
      <c r="L19" s="385"/>
      <c r="M19" s="386"/>
      <c r="N19" s="382"/>
      <c r="O19" s="387"/>
      <c r="P19" s="445"/>
    </row>
    <row r="20" spans="1:17" x14ac:dyDescent="0.25">
      <c r="A20" s="443"/>
      <c r="B20" s="446" t="s">
        <v>278</v>
      </c>
      <c r="C20" s="388"/>
      <c r="D20" s="389"/>
      <c r="E20" s="390"/>
      <c r="F20" s="391"/>
      <c r="G20" s="392"/>
      <c r="H20" s="393"/>
      <c r="I20" s="389"/>
      <c r="J20" s="392"/>
      <c r="K20" s="392"/>
      <c r="L20" s="392"/>
      <c r="M20" s="393"/>
      <c r="N20" s="389"/>
      <c r="O20" s="394"/>
      <c r="P20" s="445"/>
    </row>
    <row r="21" spans="1:17" x14ac:dyDescent="0.25">
      <c r="A21" s="443"/>
      <c r="B21" s="446" t="s">
        <v>279</v>
      </c>
      <c r="C21" s="388"/>
      <c r="D21" s="389"/>
      <c r="E21" s="390"/>
      <c r="F21" s="390"/>
      <c r="G21" s="390"/>
      <c r="H21" s="395"/>
      <c r="I21" s="389"/>
      <c r="J21" s="392"/>
      <c r="K21" s="392"/>
      <c r="L21" s="392"/>
      <c r="M21" s="393"/>
      <c r="N21" s="389"/>
      <c r="O21" s="394"/>
      <c r="P21" s="443"/>
    </row>
    <row r="22" spans="1:17" ht="25.5" x14ac:dyDescent="0.25">
      <c r="A22" s="443"/>
      <c r="B22" s="447" t="s">
        <v>282</v>
      </c>
      <c r="C22" s="396"/>
      <c r="D22" s="397"/>
      <c r="E22" s="398"/>
      <c r="F22" s="398"/>
      <c r="G22" s="398"/>
      <c r="H22" s="399"/>
      <c r="I22" s="397"/>
      <c r="J22" s="400"/>
      <c r="K22" s="400"/>
      <c r="L22" s="400"/>
      <c r="M22" s="401"/>
      <c r="N22" s="397"/>
      <c r="O22" s="402"/>
      <c r="P22" s="443"/>
    </row>
    <row r="23" spans="1:17" x14ac:dyDescent="0.25">
      <c r="A23" s="443"/>
      <c r="B23" s="475"/>
      <c r="C23" s="381"/>
      <c r="D23" s="382"/>
      <c r="E23" s="383"/>
      <c r="F23" s="383">
        <f>E23-D23</f>
        <v>0</v>
      </c>
      <c r="G23" s="383"/>
      <c r="H23" s="384">
        <f>G23+F23</f>
        <v>0</v>
      </c>
      <c r="I23" s="382"/>
      <c r="J23" s="385"/>
      <c r="K23" s="385">
        <f>I23-J23</f>
        <v>0</v>
      </c>
      <c r="L23" s="385"/>
      <c r="M23" s="386">
        <f>K23+L23</f>
        <v>0</v>
      </c>
      <c r="N23" s="382">
        <f>C23-E23-H23</f>
        <v>0</v>
      </c>
      <c r="O23" s="387">
        <f>E23+H23-J23-M23</f>
        <v>0</v>
      </c>
      <c r="P23" s="445"/>
    </row>
    <row r="24" spans="1:17" x14ac:dyDescent="0.25">
      <c r="A24" s="443"/>
      <c r="B24" s="476" t="s">
        <v>340</v>
      </c>
      <c r="C24" s="388">
        <v>131120600</v>
      </c>
      <c r="D24" s="388">
        <v>122510600</v>
      </c>
      <c r="E24" s="390">
        <v>56042201</v>
      </c>
      <c r="F24" s="391"/>
      <c r="G24" s="392">
        <v>8610000</v>
      </c>
      <c r="H24" s="393">
        <f>G24+F24</f>
        <v>8610000</v>
      </c>
      <c r="I24" s="389">
        <v>16733804</v>
      </c>
      <c r="J24" s="392">
        <v>16733804</v>
      </c>
      <c r="K24" s="392"/>
      <c r="L24" s="392">
        <v>3976092</v>
      </c>
      <c r="M24" s="393">
        <f>K24+L24</f>
        <v>3976092</v>
      </c>
      <c r="N24" s="389">
        <f>C24-E24-H24</f>
        <v>66468399</v>
      </c>
      <c r="O24" s="394">
        <f>E24+H24-J24-M24</f>
        <v>43942305</v>
      </c>
      <c r="P24" s="445"/>
      <c r="Q24" s="373"/>
    </row>
    <row r="25" spans="1:17" x14ac:dyDescent="0.25">
      <c r="A25" s="443"/>
      <c r="B25" s="476" t="s">
        <v>341</v>
      </c>
      <c r="C25" s="388">
        <v>40801000</v>
      </c>
      <c r="D25" s="388">
        <v>1260000</v>
      </c>
      <c r="E25" s="390">
        <v>1260000</v>
      </c>
      <c r="F25" s="390"/>
      <c r="G25" s="390">
        <v>39541000</v>
      </c>
      <c r="H25" s="393">
        <v>39541000</v>
      </c>
      <c r="I25" s="389">
        <v>1260000</v>
      </c>
      <c r="J25" s="392">
        <v>1260000</v>
      </c>
      <c r="K25" s="392"/>
      <c r="L25" s="392">
        <v>600000</v>
      </c>
      <c r="M25" s="393">
        <f>K25+L25</f>
        <v>600000</v>
      </c>
      <c r="N25" s="389">
        <f>C25-E25-H25</f>
        <v>0</v>
      </c>
      <c r="O25" s="394">
        <f>E25+H25-J25-M25</f>
        <v>38941000</v>
      </c>
      <c r="P25" s="443"/>
    </row>
    <row r="26" spans="1:17" ht="38.25" x14ac:dyDescent="0.25">
      <c r="A26" s="443"/>
      <c r="B26" s="447" t="s">
        <v>283</v>
      </c>
      <c r="C26" s="396">
        <f>SUM(C23:C25)</f>
        <v>171921600</v>
      </c>
      <c r="D26" s="397">
        <f t="shared" ref="D26:O26" si="0">SUM(D23:D25)</f>
        <v>123770600</v>
      </c>
      <c r="E26" s="398">
        <f t="shared" si="0"/>
        <v>57302201</v>
      </c>
      <c r="F26" s="398">
        <f t="shared" si="0"/>
        <v>0</v>
      </c>
      <c r="G26" s="398">
        <f t="shared" si="0"/>
        <v>48151000</v>
      </c>
      <c r="H26" s="399">
        <f t="shared" si="0"/>
        <v>48151000</v>
      </c>
      <c r="I26" s="397">
        <f t="shared" si="0"/>
        <v>17993804</v>
      </c>
      <c r="J26" s="400">
        <f t="shared" si="0"/>
        <v>17993804</v>
      </c>
      <c r="K26" s="400">
        <f t="shared" si="0"/>
        <v>0</v>
      </c>
      <c r="L26" s="400">
        <f t="shared" si="0"/>
        <v>4576092</v>
      </c>
      <c r="M26" s="401">
        <f t="shared" si="0"/>
        <v>4576092</v>
      </c>
      <c r="N26" s="397">
        <f t="shared" si="0"/>
        <v>66468399</v>
      </c>
      <c r="O26" s="402">
        <f t="shared" si="0"/>
        <v>82883305</v>
      </c>
      <c r="P26" s="443"/>
    </row>
    <row r="27" spans="1:17" ht="15.75" thickBot="1" x14ac:dyDescent="0.3">
      <c r="A27" s="443"/>
      <c r="B27" s="471" t="s">
        <v>66</v>
      </c>
      <c r="C27" s="419"/>
      <c r="D27" s="420"/>
      <c r="E27" s="421"/>
      <c r="F27" s="421"/>
      <c r="G27" s="421"/>
      <c r="H27" s="422"/>
      <c r="I27" s="420"/>
      <c r="J27" s="421"/>
      <c r="K27" s="421"/>
      <c r="L27" s="421"/>
      <c r="M27" s="422"/>
      <c r="N27" s="420"/>
      <c r="O27" s="423"/>
      <c r="P27" s="445"/>
    </row>
    <row r="28" spans="1:17" x14ac:dyDescent="0.25">
      <c r="A28" s="443"/>
      <c r="B28" s="714" t="s">
        <v>284</v>
      </c>
      <c r="C28" s="715"/>
      <c r="D28" s="715"/>
      <c r="E28" s="715"/>
      <c r="F28" s="715"/>
      <c r="G28" s="715"/>
      <c r="H28" s="715"/>
      <c r="I28" s="715"/>
      <c r="J28" s="715"/>
      <c r="K28" s="715"/>
      <c r="L28" s="715"/>
      <c r="M28" s="715"/>
      <c r="N28" s="715"/>
      <c r="O28" s="716"/>
      <c r="P28" s="445"/>
    </row>
    <row r="29" spans="1:17" x14ac:dyDescent="0.25">
      <c r="A29" s="453"/>
      <c r="B29" s="454" t="s">
        <v>285</v>
      </c>
      <c r="C29" s="396"/>
      <c r="D29" s="397"/>
      <c r="E29" s="398"/>
      <c r="F29" s="398"/>
      <c r="G29" s="398"/>
      <c r="H29" s="399"/>
      <c r="I29" s="397"/>
      <c r="J29" s="400"/>
      <c r="K29" s="400"/>
      <c r="L29" s="400"/>
      <c r="M29" s="401"/>
      <c r="N29" s="397"/>
      <c r="O29" s="403"/>
      <c r="P29" s="455"/>
    </row>
    <row r="30" spans="1:17" ht="38.25" x14ac:dyDescent="0.25">
      <c r="A30" s="453"/>
      <c r="B30" s="454" t="s">
        <v>286</v>
      </c>
      <c r="C30" s="396"/>
      <c r="D30" s="397"/>
      <c r="E30" s="398"/>
      <c r="F30" s="404"/>
      <c r="G30" s="400"/>
      <c r="H30" s="401"/>
      <c r="I30" s="397"/>
      <c r="J30" s="400"/>
      <c r="K30" s="400"/>
      <c r="L30" s="400"/>
      <c r="M30" s="401"/>
      <c r="N30" s="397"/>
      <c r="O30" s="402"/>
      <c r="P30" s="455"/>
    </row>
    <row r="31" spans="1:17" ht="25.5" x14ac:dyDescent="0.25">
      <c r="A31" s="443"/>
      <c r="B31" s="454" t="s">
        <v>287</v>
      </c>
      <c r="C31" s="405">
        <f t="shared" ref="C31:J31" si="1">+C26</f>
        <v>171921600</v>
      </c>
      <c r="D31" s="406">
        <f t="shared" si="1"/>
        <v>123770600</v>
      </c>
      <c r="E31" s="407">
        <f t="shared" si="1"/>
        <v>57302201</v>
      </c>
      <c r="F31" s="407">
        <f t="shared" si="1"/>
        <v>0</v>
      </c>
      <c r="G31" s="407">
        <f t="shared" si="1"/>
        <v>48151000</v>
      </c>
      <c r="H31" s="408">
        <f t="shared" si="1"/>
        <v>48151000</v>
      </c>
      <c r="I31" s="406">
        <f t="shared" si="1"/>
        <v>17993804</v>
      </c>
      <c r="J31" s="409">
        <f t="shared" si="1"/>
        <v>17993804</v>
      </c>
      <c r="K31" s="409">
        <f t="shared" ref="K31:N31" si="2">+K26</f>
        <v>0</v>
      </c>
      <c r="L31" s="409">
        <f t="shared" si="2"/>
        <v>4576092</v>
      </c>
      <c r="M31" s="410">
        <f t="shared" si="2"/>
        <v>4576092</v>
      </c>
      <c r="N31" s="406">
        <f t="shared" si="2"/>
        <v>66468399</v>
      </c>
      <c r="O31" s="411">
        <f>+O26</f>
        <v>82883305</v>
      </c>
      <c r="P31" s="445"/>
    </row>
    <row r="32" spans="1:17" x14ac:dyDescent="0.25">
      <c r="A32" s="443"/>
      <c r="B32" s="445"/>
      <c r="C32" s="445"/>
      <c r="D32" s="445"/>
      <c r="E32" s="456"/>
      <c r="F32" s="456"/>
      <c r="G32" s="456"/>
      <c r="H32" s="445"/>
      <c r="I32" s="456"/>
      <c r="J32" s="456"/>
      <c r="K32" s="456"/>
      <c r="L32" s="456"/>
      <c r="M32" s="456"/>
      <c r="N32" s="456"/>
      <c r="O32" s="456"/>
      <c r="P32" s="445"/>
    </row>
    <row r="33" spans="1:15" ht="15.75" x14ac:dyDescent="0.25">
      <c r="A33" s="443"/>
      <c r="B33" s="457" t="s">
        <v>288</v>
      </c>
      <c r="C33" s="458"/>
      <c r="D33" s="459"/>
      <c r="E33" s="459"/>
      <c r="F33" s="459"/>
      <c r="G33" s="459"/>
      <c r="H33" s="459"/>
      <c r="I33" s="459"/>
      <c r="J33" s="459"/>
      <c r="K33" s="459"/>
      <c r="L33" s="459"/>
      <c r="M33" s="459"/>
      <c r="N33" s="459"/>
      <c r="O33" s="459"/>
    </row>
    <row r="34" spans="1:15" ht="15.75" thickBot="1" x14ac:dyDescent="0.3">
      <c r="A34" s="443"/>
      <c r="B34" s="445"/>
      <c r="C34" s="445"/>
      <c r="D34" s="445"/>
      <c r="E34" s="445"/>
      <c r="F34" s="445"/>
      <c r="G34" s="445"/>
      <c r="H34" s="445"/>
      <c r="I34" s="445"/>
      <c r="J34" s="445"/>
      <c r="K34" s="445"/>
      <c r="L34" s="445"/>
      <c r="M34" s="445"/>
      <c r="N34" s="445"/>
      <c r="O34" s="445"/>
    </row>
    <row r="35" spans="1:15" x14ac:dyDescent="0.25">
      <c r="A35" s="443"/>
      <c r="B35" s="720" t="s">
        <v>247</v>
      </c>
      <c r="C35" s="717" t="s">
        <v>248</v>
      </c>
      <c r="D35" s="717" t="s">
        <v>289</v>
      </c>
      <c r="E35" s="712" t="s">
        <v>290</v>
      </c>
      <c r="F35" s="719"/>
      <c r="G35" s="719"/>
      <c r="H35" s="713"/>
      <c r="I35" s="445"/>
      <c r="J35" s="445"/>
      <c r="K35" s="445"/>
      <c r="L35" s="445"/>
      <c r="M35" s="445"/>
      <c r="N35" s="445"/>
      <c r="O35" s="445"/>
    </row>
    <row r="36" spans="1:15" ht="63.75" x14ac:dyDescent="0.25">
      <c r="A36" s="443"/>
      <c r="B36" s="721"/>
      <c r="C36" s="718"/>
      <c r="D36" s="718"/>
      <c r="E36" s="472" t="s">
        <v>291</v>
      </c>
      <c r="F36" s="473" t="s">
        <v>292</v>
      </c>
      <c r="G36" s="468" t="s">
        <v>293</v>
      </c>
      <c r="H36" s="474" t="s">
        <v>294</v>
      </c>
      <c r="I36" s="445"/>
      <c r="J36" s="445"/>
      <c r="K36" s="445"/>
      <c r="L36" s="445"/>
      <c r="M36" s="445"/>
      <c r="N36" s="445"/>
      <c r="O36" s="445"/>
    </row>
    <row r="37" spans="1:15" x14ac:dyDescent="0.25">
      <c r="A37" s="443"/>
      <c r="B37" s="722"/>
      <c r="C37" s="436" t="s">
        <v>264</v>
      </c>
      <c r="D37" s="460" t="s">
        <v>295</v>
      </c>
      <c r="E37" s="437" t="s">
        <v>296</v>
      </c>
      <c r="F37" s="461" t="s">
        <v>297</v>
      </c>
      <c r="G37" s="438" t="s">
        <v>298</v>
      </c>
      <c r="H37" s="462" t="s">
        <v>299</v>
      </c>
      <c r="I37" s="445"/>
      <c r="J37" s="445"/>
      <c r="K37" s="445"/>
      <c r="L37" s="445"/>
      <c r="M37" s="445"/>
      <c r="N37" s="445"/>
      <c r="O37" s="445"/>
    </row>
    <row r="38" spans="1:15" x14ac:dyDescent="0.25">
      <c r="A38" s="443"/>
      <c r="B38" s="444" t="s">
        <v>277</v>
      </c>
      <c r="C38" s="381"/>
      <c r="D38" s="412"/>
      <c r="E38" s="382"/>
      <c r="F38" s="413"/>
      <c r="G38" s="385"/>
      <c r="H38" s="414"/>
      <c r="I38" s="445"/>
      <c r="J38" s="445"/>
      <c r="K38" s="445"/>
      <c r="L38" s="445"/>
      <c r="M38" s="445"/>
      <c r="N38" s="445"/>
      <c r="O38" s="445"/>
    </row>
    <row r="39" spans="1:15" x14ac:dyDescent="0.25">
      <c r="A39" s="443"/>
      <c r="B39" s="446" t="s">
        <v>278</v>
      </c>
      <c r="C39" s="388"/>
      <c r="D39" s="415"/>
      <c r="E39" s="389"/>
      <c r="F39" s="416"/>
      <c r="G39" s="392"/>
      <c r="H39" s="394"/>
      <c r="I39" s="445"/>
      <c r="J39" s="445"/>
      <c r="K39" s="445"/>
      <c r="L39" s="445"/>
      <c r="M39" s="445"/>
      <c r="N39" s="445"/>
      <c r="O39" s="445"/>
    </row>
    <row r="40" spans="1:15" x14ac:dyDescent="0.25">
      <c r="A40" s="443"/>
      <c r="B40" s="446" t="s">
        <v>279</v>
      </c>
      <c r="C40" s="388"/>
      <c r="D40" s="415"/>
      <c r="E40" s="389"/>
      <c r="F40" s="416"/>
      <c r="G40" s="392"/>
      <c r="H40" s="394"/>
      <c r="I40" s="445"/>
      <c r="J40" s="445"/>
      <c r="K40" s="445"/>
      <c r="L40" s="445"/>
      <c r="M40" s="445"/>
      <c r="N40" s="445"/>
      <c r="O40" s="445"/>
    </row>
    <row r="41" spans="1:15" ht="25.5" x14ac:dyDescent="0.25">
      <c r="A41" s="443"/>
      <c r="B41" s="447" t="s">
        <v>280</v>
      </c>
      <c r="C41" s="396"/>
      <c r="D41" s="417"/>
      <c r="E41" s="397"/>
      <c r="F41" s="418"/>
      <c r="G41" s="400"/>
      <c r="H41" s="402"/>
      <c r="I41" s="445"/>
      <c r="J41" s="445"/>
      <c r="K41" s="445"/>
      <c r="L41" s="445"/>
      <c r="M41" s="445"/>
      <c r="N41" s="445"/>
      <c r="O41" s="445"/>
    </row>
    <row r="42" spans="1:15" x14ac:dyDescent="0.25">
      <c r="A42" s="443"/>
      <c r="B42" s="463" t="s">
        <v>277</v>
      </c>
      <c r="C42" s="388"/>
      <c r="D42" s="415"/>
      <c r="E42" s="389"/>
      <c r="F42" s="416"/>
      <c r="G42" s="392"/>
      <c r="H42" s="394"/>
      <c r="I42" s="445"/>
      <c r="J42" s="445"/>
      <c r="K42" s="445"/>
      <c r="L42" s="445"/>
      <c r="M42" s="445"/>
      <c r="N42" s="445"/>
      <c r="O42" s="445"/>
    </row>
    <row r="43" spans="1:15" x14ac:dyDescent="0.25">
      <c r="A43" s="443"/>
      <c r="B43" s="446" t="s">
        <v>278</v>
      </c>
      <c r="C43" s="388"/>
      <c r="D43" s="415"/>
      <c r="E43" s="389"/>
      <c r="F43" s="416"/>
      <c r="G43" s="392"/>
      <c r="H43" s="394"/>
      <c r="I43" s="445"/>
      <c r="J43" s="445"/>
      <c r="K43" s="445"/>
      <c r="L43" s="445"/>
      <c r="M43" s="445"/>
      <c r="N43" s="445"/>
      <c r="O43" s="445"/>
    </row>
    <row r="44" spans="1:15" x14ac:dyDescent="0.25">
      <c r="A44" s="443"/>
      <c r="B44" s="446" t="s">
        <v>279</v>
      </c>
      <c r="C44" s="388"/>
      <c r="D44" s="415"/>
      <c r="E44" s="389"/>
      <c r="F44" s="416"/>
      <c r="G44" s="392"/>
      <c r="H44" s="394"/>
      <c r="I44" s="445"/>
      <c r="J44" s="445"/>
      <c r="K44" s="445"/>
      <c r="L44" s="445"/>
      <c r="M44" s="445"/>
      <c r="N44" s="445"/>
      <c r="O44" s="445"/>
    </row>
    <row r="45" spans="1:15" ht="25.5" x14ac:dyDescent="0.25">
      <c r="A45" s="443"/>
      <c r="B45" s="447" t="s">
        <v>281</v>
      </c>
      <c r="C45" s="396"/>
      <c r="D45" s="417"/>
      <c r="E45" s="397"/>
      <c r="F45" s="418"/>
      <c r="G45" s="400"/>
      <c r="H45" s="402"/>
      <c r="I45" s="445"/>
      <c r="J45" s="445"/>
      <c r="K45" s="445"/>
      <c r="L45" s="445"/>
      <c r="M45" s="445"/>
      <c r="N45" s="445"/>
      <c r="O45" s="445"/>
    </row>
    <row r="46" spans="1:15" x14ac:dyDescent="0.25">
      <c r="A46" s="443"/>
      <c r="B46" s="463" t="s">
        <v>277</v>
      </c>
      <c r="C46" s="388"/>
      <c r="D46" s="415"/>
      <c r="E46" s="389"/>
      <c r="F46" s="416"/>
      <c r="G46" s="392"/>
      <c r="H46" s="394"/>
      <c r="I46" s="445"/>
      <c r="J46" s="445"/>
      <c r="K46" s="445"/>
      <c r="L46" s="445"/>
      <c r="M46" s="445"/>
      <c r="N46" s="445"/>
      <c r="O46" s="445"/>
    </row>
    <row r="47" spans="1:15" x14ac:dyDescent="0.25">
      <c r="A47" s="443"/>
      <c r="B47" s="446" t="s">
        <v>278</v>
      </c>
      <c r="C47" s="388"/>
      <c r="D47" s="415"/>
      <c r="E47" s="389"/>
      <c r="F47" s="416"/>
      <c r="G47" s="392"/>
      <c r="H47" s="394"/>
      <c r="I47" s="445"/>
      <c r="J47" s="445"/>
      <c r="K47" s="445"/>
      <c r="L47" s="445"/>
      <c r="M47" s="445"/>
      <c r="N47" s="445"/>
      <c r="O47" s="445"/>
    </row>
    <row r="48" spans="1:15" x14ac:dyDescent="0.25">
      <c r="A48" s="443"/>
      <c r="B48" s="446" t="s">
        <v>279</v>
      </c>
      <c r="C48" s="388"/>
      <c r="D48" s="415"/>
      <c r="E48" s="389"/>
      <c r="F48" s="416"/>
      <c r="G48" s="392"/>
      <c r="H48" s="394"/>
      <c r="I48" s="445"/>
      <c r="J48" s="445"/>
      <c r="K48" s="445"/>
      <c r="L48" s="445"/>
      <c r="M48" s="445"/>
      <c r="N48" s="445"/>
      <c r="O48" s="445"/>
    </row>
    <row r="49" spans="1:16" ht="25.5" x14ac:dyDescent="0.25">
      <c r="A49" s="443"/>
      <c r="B49" s="447" t="s">
        <v>282</v>
      </c>
      <c r="C49" s="396"/>
      <c r="D49" s="417"/>
      <c r="E49" s="397"/>
      <c r="F49" s="418"/>
      <c r="G49" s="400"/>
      <c r="H49" s="402"/>
      <c r="I49" s="445"/>
      <c r="J49" s="445"/>
      <c r="K49" s="445"/>
      <c r="L49" s="445"/>
      <c r="M49" s="445"/>
      <c r="N49" s="445"/>
      <c r="O49" s="445"/>
      <c r="P49" s="445"/>
    </row>
    <row r="50" spans="1:16" x14ac:dyDescent="0.25">
      <c r="A50" s="443"/>
      <c r="B50" s="475" t="s">
        <v>340</v>
      </c>
      <c r="C50" s="388">
        <v>131120600</v>
      </c>
      <c r="D50" s="415"/>
      <c r="E50" s="389">
        <f>+C50-D50</f>
        <v>131120600</v>
      </c>
      <c r="F50" s="416">
        <v>15566356</v>
      </c>
      <c r="G50" s="392">
        <v>3976092</v>
      </c>
      <c r="H50" s="394">
        <f>+E50-F50-G50</f>
        <v>111578152</v>
      </c>
      <c r="I50" s="445"/>
      <c r="J50" s="445"/>
      <c r="K50" s="445"/>
      <c r="L50" s="445"/>
      <c r="M50" s="445"/>
      <c r="N50" s="445"/>
      <c r="O50" s="445"/>
      <c r="P50" s="445"/>
    </row>
    <row r="51" spans="1:16" x14ac:dyDescent="0.25">
      <c r="A51" s="443"/>
      <c r="B51" s="476" t="s">
        <v>341</v>
      </c>
      <c r="C51" s="388">
        <v>40801000</v>
      </c>
      <c r="D51" s="415"/>
      <c r="E51" s="389">
        <f t="shared" ref="E51" si="3">+C51-D51</f>
        <v>40801000</v>
      </c>
      <c r="F51" s="416">
        <v>2960000</v>
      </c>
      <c r="G51" s="392">
        <v>1200000</v>
      </c>
      <c r="H51" s="394">
        <f>+E51-F51-G51</f>
        <v>36641000</v>
      </c>
      <c r="I51" s="445"/>
      <c r="J51" s="445"/>
      <c r="K51" s="445"/>
      <c r="L51" s="445"/>
      <c r="M51" s="445"/>
      <c r="N51" s="445"/>
      <c r="O51" s="445"/>
      <c r="P51" s="445"/>
    </row>
    <row r="52" spans="1:16" x14ac:dyDescent="0.25">
      <c r="A52" s="443"/>
      <c r="B52" s="476"/>
      <c r="C52" s="388"/>
      <c r="D52" s="415"/>
      <c r="E52" s="389"/>
      <c r="F52" s="416"/>
      <c r="G52" s="392"/>
      <c r="H52" s="394"/>
      <c r="I52" s="445"/>
      <c r="J52" s="445"/>
      <c r="K52" s="445"/>
      <c r="L52" s="445"/>
      <c r="M52" s="445"/>
      <c r="N52" s="445"/>
      <c r="O52" s="445"/>
      <c r="P52" s="445"/>
    </row>
    <row r="53" spans="1:16" ht="38.25" x14ac:dyDescent="0.25">
      <c r="A53" s="443"/>
      <c r="B53" s="447" t="s">
        <v>283</v>
      </c>
      <c r="C53" s="396">
        <f>+C50+C51</f>
        <v>171921600</v>
      </c>
      <c r="D53" s="417">
        <f t="shared" ref="D53:H53" si="4">+D50+D51</f>
        <v>0</v>
      </c>
      <c r="E53" s="397">
        <f t="shared" si="4"/>
        <v>171921600</v>
      </c>
      <c r="F53" s="418">
        <f t="shared" si="4"/>
        <v>18526356</v>
      </c>
      <c r="G53" s="400">
        <f t="shared" si="4"/>
        <v>5176092</v>
      </c>
      <c r="H53" s="402">
        <f t="shared" si="4"/>
        <v>148219152</v>
      </c>
      <c r="I53" s="445"/>
      <c r="J53" s="445"/>
      <c r="K53" s="445"/>
      <c r="L53" s="445"/>
      <c r="M53" s="445"/>
      <c r="N53" s="445"/>
      <c r="O53" s="445"/>
      <c r="P53" s="445"/>
    </row>
    <row r="54" spans="1:16" ht="15.75" thickBot="1" x14ac:dyDescent="0.3">
      <c r="A54" s="374"/>
      <c r="B54" s="448" t="s">
        <v>66</v>
      </c>
      <c r="C54" s="449"/>
      <c r="D54" s="464"/>
      <c r="E54" s="450"/>
      <c r="F54" s="465"/>
      <c r="G54" s="451"/>
      <c r="H54" s="452"/>
      <c r="I54" s="374"/>
      <c r="J54" s="374"/>
      <c r="K54" s="374"/>
      <c r="L54" s="374"/>
      <c r="M54" s="374"/>
      <c r="N54" s="374"/>
      <c r="O54" s="374"/>
      <c r="P54" s="374"/>
    </row>
    <row r="57" spans="1:16" ht="16.5" thickBot="1" x14ac:dyDescent="0.3">
      <c r="A57" s="374"/>
      <c r="B57" s="724" t="s">
        <v>300</v>
      </c>
      <c r="C57" s="724"/>
      <c r="D57" s="724"/>
      <c r="E57" s="724"/>
      <c r="F57" s="724"/>
      <c r="G57" s="724"/>
      <c r="H57" s="724"/>
      <c r="I57" s="724"/>
      <c r="J57" s="724"/>
      <c r="K57" s="724"/>
      <c r="L57" s="724"/>
      <c r="M57" s="724"/>
      <c r="N57" s="724"/>
      <c r="O57" s="724"/>
      <c r="P57" s="724"/>
    </row>
    <row r="58" spans="1:16" x14ac:dyDescent="0.25">
      <c r="A58" s="374"/>
      <c r="B58" s="424"/>
      <c r="C58" s="424"/>
      <c r="D58" s="424"/>
      <c r="E58" s="424"/>
      <c r="F58" s="424"/>
      <c r="G58" s="424"/>
      <c r="H58" s="424"/>
      <c r="I58" s="424"/>
      <c r="J58" s="424"/>
      <c r="K58" s="424"/>
      <c r="L58" s="424"/>
      <c r="M58" s="424"/>
      <c r="N58" s="424"/>
      <c r="O58" s="424"/>
      <c r="P58" s="424"/>
    </row>
    <row r="59" spans="1:16" ht="16.5" x14ac:dyDescent="0.25">
      <c r="A59" s="374"/>
      <c r="B59" s="425">
        <v>1</v>
      </c>
      <c r="C59" s="723" t="s">
        <v>301</v>
      </c>
      <c r="D59" s="723"/>
      <c r="E59" s="723"/>
      <c r="F59" s="723"/>
      <c r="G59" s="723"/>
      <c r="H59" s="723"/>
      <c r="I59" s="723"/>
      <c r="J59" s="723"/>
      <c r="K59" s="723"/>
      <c r="L59" s="723"/>
      <c r="M59" s="723"/>
      <c r="N59" s="723"/>
      <c r="O59" s="723"/>
      <c r="P59" s="723"/>
    </row>
    <row r="60" spans="1:16" x14ac:dyDescent="0.25">
      <c r="A60" s="374"/>
      <c r="B60" s="424"/>
      <c r="C60" s="424"/>
      <c r="D60" s="424"/>
      <c r="E60" s="424"/>
      <c r="F60" s="424"/>
      <c r="G60" s="424"/>
      <c r="H60" s="424"/>
      <c r="I60" s="424"/>
      <c r="J60" s="424"/>
      <c r="K60" s="424"/>
      <c r="L60" s="424"/>
      <c r="M60" s="424"/>
      <c r="N60" s="424"/>
      <c r="O60" s="424"/>
      <c r="P60" s="424"/>
    </row>
    <row r="61" spans="1:16" ht="16.5" x14ac:dyDescent="0.25">
      <c r="A61" s="374"/>
      <c r="B61" s="425">
        <v>2</v>
      </c>
      <c r="C61" s="723" t="s">
        <v>302</v>
      </c>
      <c r="D61" s="723"/>
      <c r="E61" s="723"/>
      <c r="F61" s="723"/>
      <c r="G61" s="723"/>
      <c r="H61" s="723"/>
      <c r="I61" s="723"/>
      <c r="J61" s="723"/>
      <c r="K61" s="723"/>
      <c r="L61" s="723"/>
      <c r="M61" s="723"/>
      <c r="N61" s="723"/>
      <c r="O61" s="723"/>
      <c r="P61" s="723"/>
    </row>
    <row r="62" spans="1:16" x14ac:dyDescent="0.25">
      <c r="A62" s="374"/>
      <c r="B62" s="424"/>
      <c r="C62" s="424"/>
      <c r="D62" s="424"/>
      <c r="E62" s="424"/>
      <c r="F62" s="424"/>
      <c r="G62" s="424"/>
      <c r="H62" s="424"/>
      <c r="I62" s="424"/>
      <c r="J62" s="424"/>
      <c r="K62" s="424"/>
      <c r="L62" s="424"/>
      <c r="M62" s="424"/>
      <c r="N62" s="424"/>
      <c r="O62" s="424"/>
      <c r="P62" s="424"/>
    </row>
    <row r="63" spans="1:16" ht="15.75" x14ac:dyDescent="0.25">
      <c r="A63" s="374"/>
      <c r="B63" s="425">
        <v>3</v>
      </c>
      <c r="C63" s="725" t="s">
        <v>303</v>
      </c>
      <c r="D63" s="725"/>
      <c r="E63" s="725"/>
      <c r="F63" s="725"/>
      <c r="G63" s="725"/>
      <c r="H63" s="725"/>
      <c r="I63" s="725"/>
      <c r="J63" s="725"/>
      <c r="K63" s="725"/>
      <c r="L63" s="725"/>
      <c r="M63" s="725"/>
      <c r="N63" s="725"/>
      <c r="O63" s="725"/>
      <c r="P63" s="725"/>
    </row>
    <row r="64" spans="1:16" x14ac:dyDescent="0.25">
      <c r="A64" s="374"/>
      <c r="B64" s="424"/>
      <c r="C64" s="424"/>
      <c r="D64" s="424"/>
      <c r="E64" s="424"/>
      <c r="F64" s="424"/>
      <c r="G64" s="424"/>
      <c r="H64" s="424"/>
      <c r="I64" s="424"/>
      <c r="J64" s="424"/>
      <c r="K64" s="424"/>
      <c r="L64" s="424"/>
      <c r="M64" s="424"/>
      <c r="N64" s="424"/>
      <c r="O64" s="424"/>
      <c r="P64" s="424"/>
    </row>
    <row r="65" spans="2:16" ht="16.5" x14ac:dyDescent="0.25">
      <c r="B65" s="425">
        <v>4</v>
      </c>
      <c r="C65" s="723" t="s">
        <v>304</v>
      </c>
      <c r="D65" s="723"/>
      <c r="E65" s="723"/>
      <c r="F65" s="723"/>
      <c r="G65" s="723"/>
      <c r="H65" s="723"/>
      <c r="I65" s="723"/>
      <c r="J65" s="723"/>
      <c r="K65" s="723"/>
      <c r="L65" s="723"/>
      <c r="M65" s="723"/>
      <c r="N65" s="723"/>
      <c r="O65" s="723"/>
      <c r="P65" s="723"/>
    </row>
    <row r="66" spans="2:16" x14ac:dyDescent="0.25">
      <c r="B66" s="424"/>
      <c r="C66" s="424"/>
      <c r="D66" s="424"/>
      <c r="E66" s="424"/>
      <c r="F66" s="424"/>
      <c r="G66" s="424"/>
      <c r="H66" s="424"/>
      <c r="I66" s="424"/>
      <c r="J66" s="424"/>
      <c r="K66" s="424"/>
      <c r="L66" s="424"/>
      <c r="M66" s="424"/>
      <c r="N66" s="424"/>
      <c r="O66" s="424"/>
      <c r="P66" s="424"/>
    </row>
    <row r="67" spans="2:16" x14ac:dyDescent="0.25">
      <c r="B67" s="424"/>
      <c r="C67" s="424"/>
      <c r="D67" s="424"/>
      <c r="E67" s="424"/>
      <c r="F67" s="424"/>
      <c r="G67" s="424"/>
      <c r="H67" s="424"/>
      <c r="I67" s="424"/>
      <c r="J67" s="424"/>
      <c r="K67" s="424"/>
      <c r="L67" s="424"/>
      <c r="M67" s="424"/>
      <c r="N67" s="424"/>
      <c r="O67" s="424"/>
      <c r="P67" s="424"/>
    </row>
  </sheetData>
  <mergeCells count="18">
    <mergeCell ref="C65:P65"/>
    <mergeCell ref="B57:P57"/>
    <mergeCell ref="C59:P59"/>
    <mergeCell ref="C61:P61"/>
    <mergeCell ref="C63:P63"/>
    <mergeCell ref="N8:O8"/>
    <mergeCell ref="B28:O28"/>
    <mergeCell ref="C35:C36"/>
    <mergeCell ref="D35:D36"/>
    <mergeCell ref="E35:H35"/>
    <mergeCell ref="B35:B37"/>
    <mergeCell ref="B1:M1"/>
    <mergeCell ref="B2:M2"/>
    <mergeCell ref="B3:G3"/>
    <mergeCell ref="B8:B10"/>
    <mergeCell ref="C8:C9"/>
    <mergeCell ref="D8:H8"/>
    <mergeCell ref="I8:M8"/>
  </mergeCells>
  <pageMargins left="0.7" right="0.7" top="0.75" bottom="0.75" header="0.3" footer="0.3"/>
  <pageSetup paperSize="9" scale="3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2</vt:i4>
      </vt:variant>
    </vt:vector>
  </HeadingPairs>
  <TitlesOfParts>
    <vt:vector size="11" baseType="lpstr">
      <vt:lpstr>tableau 1</vt:lpstr>
      <vt:lpstr>tableau 2</vt:lpstr>
      <vt:lpstr>tableau 3</vt:lpstr>
      <vt:lpstr>tableau 4</vt:lpstr>
      <vt:lpstr>tableau 5</vt:lpstr>
      <vt:lpstr>tableau 6</vt:lpstr>
      <vt:lpstr>tableau 7</vt:lpstr>
      <vt:lpstr>tableau8</vt:lpstr>
      <vt:lpstr>TABLEAU9</vt:lpstr>
      <vt:lpstr>'tableau 2'!Zone_d_impression</vt:lpstr>
      <vt:lpstr>'tableau 3'!Zone_d_impression</vt:lpstr>
    </vt:vector>
  </TitlesOfParts>
  <Company>IUFM Nord - Pas de Calais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iufm</dc:creator>
  <cp:lastModifiedBy>Sandra Barbet</cp:lastModifiedBy>
  <cp:lastPrinted>2017-01-12T08:03:14Z</cp:lastPrinted>
  <dcterms:created xsi:type="dcterms:W3CDTF">2015-10-14T08:35:33Z</dcterms:created>
  <dcterms:modified xsi:type="dcterms:W3CDTF">2017-01-16T14:14:06Z</dcterms:modified>
</cp:coreProperties>
</file>